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065"/>
  </bookViews>
  <sheets>
    <sheet name="arya aug-sept release" sheetId="1" r:id="rId1"/>
    <sheet name="Sheet2" sheetId="24" r:id="rId2"/>
  </sheets>
  <definedNames>
    <definedName name="_xlnm._FilterDatabase" localSheetId="0" hidden="1">'arya aug-sept release'!#REF!</definedName>
    <definedName name="_xlnm.Print_Area" localSheetId="0">'arya aug-sept release'!$A$1:$J$21</definedName>
    <definedName name="_xlnm.Print_Titles" localSheetId="0">'arya aug-sept release'!$A:$D,'arya aug-sept release'!$2:$3</definedName>
  </definedNames>
  <calcPr calcId="125725"/>
  <fileRecoveryPr autoRecover="0"/>
</workbook>
</file>

<file path=xl/calcChain.xml><?xml version="1.0" encoding="utf-8"?>
<calcChain xmlns="http://schemas.openxmlformats.org/spreadsheetml/2006/main">
  <c r="J18" i="1"/>
  <c r="I5" l="1"/>
  <c r="I6"/>
  <c r="I7"/>
  <c r="I8"/>
  <c r="I9"/>
  <c r="I10"/>
  <c r="I11"/>
  <c r="I12"/>
  <c r="I13"/>
  <c r="I14"/>
  <c r="I15"/>
  <c r="I16"/>
  <c r="I17"/>
  <c r="I19"/>
  <c r="I20"/>
  <c r="I4"/>
  <c r="H5"/>
  <c r="J5" s="1"/>
  <c r="H6"/>
  <c r="J6" s="1"/>
  <c r="H7"/>
  <c r="J7" s="1"/>
  <c r="H8"/>
  <c r="J8" s="1"/>
  <c r="H9"/>
  <c r="J9" s="1"/>
  <c r="H10"/>
  <c r="J10" s="1"/>
  <c r="H11"/>
  <c r="J11" s="1"/>
  <c r="H12"/>
  <c r="J12" s="1"/>
  <c r="H13"/>
  <c r="J13" s="1"/>
  <c r="H14"/>
  <c r="J14" s="1"/>
  <c r="H15"/>
  <c r="J15" s="1"/>
  <c r="H16"/>
  <c r="J16" s="1"/>
  <c r="H17"/>
  <c r="J17" s="1"/>
  <c r="H19"/>
  <c r="H20"/>
  <c r="J20" s="1"/>
  <c r="H4"/>
  <c r="J4" s="1"/>
  <c r="I21" l="1"/>
  <c r="H21"/>
  <c r="J19"/>
  <c r="J21" s="1"/>
  <c r="L6" l="1"/>
  <c r="E21" l="1"/>
  <c r="F21"/>
  <c r="G4"/>
  <c r="G6"/>
  <c r="G7"/>
  <c r="G8"/>
  <c r="G9"/>
  <c r="G10"/>
  <c r="G11"/>
  <c r="G12"/>
  <c r="G13"/>
  <c r="G14"/>
  <c r="G15"/>
  <c r="G16"/>
  <c r="G17"/>
  <c r="G18"/>
  <c r="G19"/>
  <c r="G20"/>
  <c r="G5"/>
  <c r="G21" l="1"/>
  <c r="K21"/>
  <c r="M47" i="24" l="1"/>
  <c r="N47"/>
  <c r="K47"/>
  <c r="L47" l="1"/>
  <c r="W16" l="1"/>
  <c r="Y9"/>
  <c r="Y10"/>
  <c r="Y11"/>
  <c r="Y12"/>
  <c r="V13" l="1"/>
  <c r="X13"/>
  <c r="Z13"/>
  <c r="AB13"/>
  <c r="AC2"/>
  <c r="AD2" s="1"/>
  <c r="Y13" l="1"/>
  <c r="AC3"/>
  <c r="AC4"/>
  <c r="AD4" s="1"/>
  <c r="AC5"/>
  <c r="AD5" s="1"/>
  <c r="AC6"/>
  <c r="AD6" s="1"/>
  <c r="AC7"/>
  <c r="AD7" s="1"/>
  <c r="AC8"/>
  <c r="AD8" s="1"/>
  <c r="AC9"/>
  <c r="AD9" s="1"/>
  <c r="AC10"/>
  <c r="AD10" s="1"/>
  <c r="AC11"/>
  <c r="AD11" s="1"/>
  <c r="AC12"/>
  <c r="AD12" s="1"/>
  <c r="AD3" l="1"/>
  <c r="AD13" s="1"/>
  <c r="AC13"/>
  <c r="AD16" l="1"/>
  <c r="AE13"/>
  <c r="AA7" l="1"/>
  <c r="AA8"/>
  <c r="AA3"/>
  <c r="AA4"/>
  <c r="AA5"/>
  <c r="AA6"/>
  <c r="AA9"/>
  <c r="AA10"/>
  <c r="AA11"/>
  <c r="AA12"/>
  <c r="AA2"/>
  <c r="D3"/>
  <c r="D4"/>
  <c r="D5"/>
  <c r="D6"/>
  <c r="D7"/>
  <c r="D8"/>
  <c r="D9"/>
  <c r="D10"/>
  <c r="D11"/>
  <c r="D12"/>
  <c r="D2"/>
  <c r="Y3"/>
  <c r="Y4"/>
  <c r="Y5"/>
  <c r="Y6"/>
  <c r="Y7"/>
  <c r="Y8"/>
  <c r="Y2"/>
  <c r="AA13" l="1"/>
  <c r="AA14" s="1"/>
  <c r="N3" l="1"/>
  <c r="N4"/>
  <c r="N5"/>
  <c r="N6"/>
  <c r="N7"/>
  <c r="N8"/>
  <c r="N9"/>
  <c r="N10"/>
  <c r="N11"/>
  <c r="N12"/>
  <c r="N2"/>
  <c r="H3"/>
  <c r="I3" s="1"/>
  <c r="H4"/>
  <c r="K4" s="1"/>
  <c r="L4" s="1"/>
  <c r="H5"/>
  <c r="K5" s="1"/>
  <c r="L5" s="1"/>
  <c r="H6"/>
  <c r="I6" s="1"/>
  <c r="H7"/>
  <c r="I7" s="1"/>
  <c r="H8"/>
  <c r="K8" s="1"/>
  <c r="L8" s="1"/>
  <c r="H9"/>
  <c r="K9" s="1"/>
  <c r="L9" s="1"/>
  <c r="H10"/>
  <c r="I10" s="1"/>
  <c r="H11"/>
  <c r="I11" s="1"/>
  <c r="H12"/>
  <c r="K12" s="1"/>
  <c r="L12" s="1"/>
  <c r="H2"/>
  <c r="I2" s="1"/>
  <c r="K11" l="1"/>
  <c r="L11" s="1"/>
  <c r="P11" s="1"/>
  <c r="R11" s="1"/>
  <c r="K3"/>
  <c r="L3" s="1"/>
  <c r="P3" s="1"/>
  <c r="R3" s="1"/>
  <c r="I12"/>
  <c r="P12" s="1"/>
  <c r="R12" s="1"/>
  <c r="I4"/>
  <c r="P4" s="1"/>
  <c r="R4" s="1"/>
  <c r="K7"/>
  <c r="L7" s="1"/>
  <c r="P7" s="1"/>
  <c r="R7" s="1"/>
  <c r="K10"/>
  <c r="L10" s="1"/>
  <c r="P10" s="1"/>
  <c r="R10" s="1"/>
  <c r="I8"/>
  <c r="P8" s="1"/>
  <c r="R8" s="1"/>
  <c r="K6"/>
  <c r="L6" s="1"/>
  <c r="P6" s="1"/>
  <c r="R6" s="1"/>
  <c r="I9"/>
  <c r="P9" s="1"/>
  <c r="R9" s="1"/>
  <c r="I5"/>
  <c r="P5" s="1"/>
  <c r="R5" s="1"/>
  <c r="K2"/>
  <c r="L2" s="1"/>
  <c r="W3" l="1"/>
  <c r="T3"/>
  <c r="T8"/>
  <c r="W8"/>
  <c r="T10"/>
  <c r="W10"/>
  <c r="T9"/>
  <c r="W9"/>
  <c r="T11"/>
  <c r="W11"/>
  <c r="T6"/>
  <c r="W6"/>
  <c r="T5"/>
  <c r="W5"/>
  <c r="T12"/>
  <c r="W12"/>
  <c r="T4"/>
  <c r="W4"/>
  <c r="T7"/>
  <c r="W7"/>
  <c r="P2"/>
  <c r="R2" s="1"/>
  <c r="W2" l="1"/>
  <c r="W13" s="1"/>
  <c r="R13"/>
  <c r="T2"/>
</calcChain>
</file>

<file path=xl/comments1.xml><?xml version="1.0" encoding="utf-8"?>
<comments xmlns="http://schemas.openxmlformats.org/spreadsheetml/2006/main">
  <authors>
    <author>lenovo</author>
  </authors>
  <commentList>
    <comment ref="D17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 Budget 55.31 from ARYA transfetrred tio DKMA
</t>
        </r>
      </text>
    </comment>
  </commentList>
</comments>
</file>

<file path=xl/sharedStrings.xml><?xml version="1.0" encoding="utf-8"?>
<sst xmlns="http://schemas.openxmlformats.org/spreadsheetml/2006/main" count="108" uniqueCount="94">
  <si>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</si>
  <si>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</si>
  <si>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</si>
  <si>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</si>
  <si>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</si>
  <si>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</si>
  <si>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</si>
  <si>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</si>
  <si>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</si>
  <si>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</si>
  <si>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</si>
  <si>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</si>
  <si>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FARMER FIRST</t>
  </si>
  <si>
    <t>NETWORK PROJECT</t>
  </si>
  <si>
    <t>DISASTER MGMT.</t>
  </si>
  <si>
    <t>TOTAL AGRICULTURAL EXTENSION</t>
  </si>
  <si>
    <t>Name of the Unit</t>
  </si>
  <si>
    <t xml:space="preserve">S.No. </t>
  </si>
  <si>
    <t xml:space="preserve">F.No. </t>
  </si>
  <si>
    <t>CTRI</t>
  </si>
  <si>
    <t>DSR</t>
  </si>
  <si>
    <t>IVRI</t>
  </si>
  <si>
    <t>State</t>
  </si>
  <si>
    <t>Maharashtra</t>
  </si>
  <si>
    <t>West Bengal</t>
  </si>
  <si>
    <t>New Delhi</t>
  </si>
  <si>
    <t>Uttar Pradesh</t>
  </si>
  <si>
    <t>Rajasthan</t>
  </si>
  <si>
    <t>Telangana</t>
  </si>
  <si>
    <t>Karnataka</t>
  </si>
  <si>
    <t>Bihar</t>
  </si>
  <si>
    <t>Madhya Pradesh</t>
  </si>
  <si>
    <t>Assam</t>
  </si>
  <si>
    <t>Meghalaya</t>
  </si>
  <si>
    <t>Punjab</t>
  </si>
  <si>
    <t>6(109)/2018</t>
  </si>
  <si>
    <t>6(110)/2018</t>
  </si>
  <si>
    <t>6(111)/2018</t>
  </si>
  <si>
    <t>6(112)/2018</t>
  </si>
  <si>
    <t>6(113)/2018</t>
  </si>
  <si>
    <t>6(114)/2018</t>
  </si>
  <si>
    <t>6(115)/2018</t>
  </si>
  <si>
    <t>6(116)/2018</t>
  </si>
  <si>
    <t>6(117)/2018</t>
  </si>
  <si>
    <t>6(118)/2018</t>
  </si>
  <si>
    <t>6(119)/2018</t>
  </si>
  <si>
    <t>6(120)/2018</t>
  </si>
  <si>
    <t xml:space="preserve"> </t>
  </si>
  <si>
    <t>PENSION</t>
  </si>
  <si>
    <t>TOTAL</t>
  </si>
  <si>
    <t>p)</t>
  </si>
  <si>
    <t>ARYA PROJECT (EXT TO DKMA)</t>
  </si>
  <si>
    <t>OCT-DEC</t>
  </si>
  <si>
    <t>JAN</t>
  </si>
  <si>
    <t xml:space="preserve">BE </t>
  </si>
  <si>
    <t>ARYA+FF</t>
  </si>
  <si>
    <t>APRI-JUNE RELEASE</t>
  </si>
  <si>
    <t xml:space="preserve">25% RELEASE OF ARYA+FF </t>
  </si>
  <si>
    <t>JULY RELEASE</t>
  </si>
  <si>
    <t>RELEASE JULY W/O ARYA FFP</t>
  </si>
  <si>
    <t>AUG-SEP RELEASE</t>
  </si>
  <si>
    <t>AUG-SEP W/O ARYA FFP</t>
  </si>
  <si>
    <t>OCT DEC W/O ARYA FFP</t>
  </si>
  <si>
    <t>PROG RELEASE W/O ARYA FFP</t>
  </si>
  <si>
    <t>RE W/O ARYA  FFP</t>
  </si>
  <si>
    <t>Balance remittance</t>
  </si>
  <si>
    <t xml:space="preserve">FFP BILL </t>
  </si>
  <si>
    <t>TOTAL PROGRESSIVE</t>
  </si>
  <si>
    <t>RELEASED OF ARYA</t>
  </si>
  <si>
    <t>TOTAL BE 2019-20</t>
  </si>
  <si>
    <t>NAME OF UNIT</t>
  </si>
  <si>
    <t>Progressive till Jan, 2020</t>
  </si>
  <si>
    <t>RE 19-20 with Arya and FFP</t>
  </si>
  <si>
    <t>Balance funds (RE-Progressive)</t>
  </si>
  <si>
    <t xml:space="preserve">GENERAL </t>
  </si>
  <si>
    <t>SALARY</t>
  </si>
  <si>
    <t>CAPITAL</t>
  </si>
  <si>
    <t xml:space="preserve">ARYA PROJECT </t>
  </si>
  <si>
    <t>IIWBR</t>
  </si>
  <si>
    <t>IISS MAU</t>
  </si>
  <si>
    <t>NRC B</t>
  </si>
  <si>
    <t xml:space="preserve">DCR </t>
  </si>
  <si>
    <t>DMAPR</t>
  </si>
  <si>
    <t>NRC PIG</t>
  </si>
  <si>
    <t>DPR</t>
  </si>
  <si>
    <t>DWR</t>
  </si>
  <si>
    <t>ATARI GUWAHATI</t>
  </si>
  <si>
    <t>BE SALARY</t>
  </si>
  <si>
    <t>BE PENSION</t>
  </si>
  <si>
    <t>AMOUNT RELEASED TO INSTITUTE THAT HAD SHORTFALL IN MAY, 2020</t>
  </si>
  <si>
    <t xml:space="preserve">BREAK UP OF ARYA </t>
  </si>
  <si>
    <t>GENERAL</t>
  </si>
  <si>
    <t>AUG RELEASE ARYA (6%)</t>
  </si>
  <si>
    <t>SEPT RELEASE ARYA (6%)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</si>
</sst>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top"/>
    </xf>
    <xf numFmtId="0" fontId="0" fillId="0" borderId="1" xfId="0" applyNumberFormat="1" applyBorder="1" applyAlignment="1" applyProtection="1">
      <alignment horizontal="center" vertical="top"/>
    </xf>
    <xf numFmtId="0" fontId="1" fillId="3" borderId="0" xfId="0" applyFont="1" applyFill="1" applyAlignment="1">
      <alignment vertical="top"/>
    </xf>
    <xf numFmtId="0" fontId="2" fillId="5" borderId="1" xfId="0" applyNumberFormat="1" applyFont="1" applyFill="1" applyBorder="1" applyAlignment="1" applyProtection="1">
      <alignment horizontal="center" vertical="top"/>
    </xf>
    <xf numFmtId="0" fontId="0" fillId="5" borderId="0" xfId="0" applyFill="1" applyAlignment="1">
      <alignment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0" fillId="0" borderId="1" xfId="0" applyNumberFormat="1" applyBorder="1" applyAlignment="1" applyProtection="1">
      <alignment horizontal="left" vertical="top" wrapText="1"/>
    </xf>
    <xf numFmtId="0" fontId="1" fillId="0" borderId="1" xfId="0" applyNumberFormat="1" applyFont="1" applyBorder="1" applyAlignment="1" applyProtection="1">
      <alignment horizontal="left" vertical="top" wrapText="1"/>
    </xf>
    <xf numFmtId="0" fontId="3" fillId="6" borderId="0" xfId="0" applyFont="1" applyFill="1" applyAlignment="1">
      <alignment vertical="top"/>
    </xf>
    <xf numFmtId="0" fontId="0" fillId="7" borderId="0" xfId="0" applyFill="1" applyAlignment="1">
      <alignment vertical="top" wrapText="1"/>
    </xf>
    <xf numFmtId="0" fontId="0" fillId="7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3" fillId="6" borderId="1" xfId="0" applyNumberFormat="1" applyFont="1" applyFill="1" applyBorder="1" applyAlignment="1" applyProtection="1">
      <alignment horizontal="center" vertical="top"/>
    </xf>
    <xf numFmtId="0" fontId="3" fillId="6" borderId="1" xfId="0" applyNumberFormat="1" applyFont="1" applyFill="1" applyBorder="1" applyAlignment="1" applyProtection="1">
      <alignment horizontal="left" vertical="top" wrapText="1"/>
    </xf>
    <xf numFmtId="2" fontId="1" fillId="4" borderId="4" xfId="0" applyNumberFormat="1" applyFont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left" vertical="top" wrapText="1"/>
    </xf>
    <xf numFmtId="0" fontId="3" fillId="3" borderId="1" xfId="0" applyNumberFormat="1" applyFont="1" applyFill="1" applyBorder="1" applyAlignment="1" applyProtection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vertical="top"/>
    </xf>
    <xf numFmtId="0" fontId="3" fillId="5" borderId="1" xfId="0" applyNumberFormat="1" applyFont="1" applyFill="1" applyBorder="1" applyAlignment="1" applyProtection="1">
      <alignment horizontal="left" vertical="top" wrapText="1"/>
    </xf>
    <xf numFmtId="2" fontId="0" fillId="0" borderId="0" xfId="0" applyNumberFormat="1"/>
    <xf numFmtId="0" fontId="2" fillId="4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/>
    <xf numFmtId="0" fontId="3" fillId="6" borderId="2" xfId="0" applyNumberFormat="1" applyFont="1" applyFill="1" applyBorder="1" applyAlignment="1" applyProtection="1">
      <alignment horizontal="center" vertical="top"/>
    </xf>
    <xf numFmtId="0" fontId="2" fillId="3" borderId="2" xfId="0" applyNumberFormat="1" applyFont="1" applyFill="1" applyBorder="1" applyAlignment="1" applyProtection="1">
      <alignment horizontal="center" vertical="top"/>
    </xf>
    <xf numFmtId="0" fontId="2" fillId="5" borderId="2" xfId="0" applyNumberFormat="1" applyFont="1" applyFill="1" applyBorder="1" applyAlignment="1" applyProtection="1">
      <alignment horizontal="center" vertical="top"/>
    </xf>
    <xf numFmtId="2" fontId="2" fillId="2" borderId="2" xfId="0" applyNumberFormat="1" applyFont="1" applyFill="1" applyBorder="1" applyAlignment="1" applyProtection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/>
    </xf>
    <xf numFmtId="0" fontId="0" fillId="0" borderId="2" xfId="0" applyNumberFormat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2" fontId="0" fillId="5" borderId="1" xfId="0" applyNumberFormat="1" applyFont="1" applyFill="1" applyBorder="1" applyAlignment="1">
      <alignment vertical="top"/>
    </xf>
    <xf numFmtId="0" fontId="0" fillId="7" borderId="1" xfId="0" applyFill="1" applyBorder="1" applyAlignment="1">
      <alignment vertical="top" wrapText="1"/>
    </xf>
    <xf numFmtId="0" fontId="0" fillId="7" borderId="1" xfId="0" applyFill="1" applyBorder="1" applyAlignment="1">
      <alignment vertical="top"/>
    </xf>
    <xf numFmtId="2" fontId="0" fillId="4" borderId="1" xfId="0" applyNumberForma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wrapText="1"/>
    </xf>
    <xf numFmtId="2" fontId="0" fillId="5" borderId="3" xfId="0" applyNumberFormat="1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3" fillId="6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37"/>
  <sheetViews>
    <sheetView tabSelected="1" view="pageBreakPreview" zoomScale="90" zoomScaleNormal="70" zoomScaleSheetLayoutView="90" workbookViewId="0">
      <pane xSplit="4" ySplit="3" topLeftCell="E10" activePane="bottomRight" state="frozen"/>
      <selection pane="topRight" activeCell="D1" sqref="D1"/>
      <selection pane="bottomLeft" activeCell="A4" sqref="A4"/>
      <selection pane="bottomRight" activeCell="I3" sqref="I3"/>
    </sheetView>
  </sheetViews>
  <sheetFormatPr defaultRowHeight="15"/>
  <cols>
    <col min="1" max="1" width="9.28515625" style="2" bestFit="1" customWidth="1"/>
    <col min="2" max="2" width="15.85546875" style="2" hidden="1" customWidth="1"/>
    <col min="3" max="3" width="21.5703125" style="36" hidden="1" customWidth="1"/>
    <col min="4" max="4" width="55" style="7" customWidth="1"/>
    <col min="5" max="10" width="9.140625" style="44" customWidth="1"/>
    <col min="11" max="11" width="9.140625" style="1" customWidth="1"/>
    <col min="12" max="12" width="9.140625" style="1" hidden="1" customWidth="1"/>
    <col min="13" max="16384" width="9.140625" style="1"/>
  </cols>
  <sheetData>
    <row r="1" spans="1:12" s="11" customFormat="1" ht="15" customHeight="1">
      <c r="B1" s="15"/>
      <c r="C1" s="15"/>
      <c r="D1" s="30" t="s">
        <v>47</v>
      </c>
      <c r="E1" s="41"/>
      <c r="F1" s="41"/>
      <c r="G1" s="41"/>
      <c r="H1" s="41"/>
      <c r="I1" s="41"/>
      <c r="J1" s="41"/>
    </row>
    <row r="2" spans="1:12" s="9" customFormat="1" ht="102.75" customHeight="1">
      <c r="A2" s="13"/>
      <c r="B2" s="13"/>
      <c r="C2" s="31"/>
      <c r="D2" s="14"/>
      <c r="E2" s="47" t="s">
        <v>90</v>
      </c>
      <c r="F2" s="47"/>
      <c r="G2" s="47"/>
      <c r="H2" s="48" t="s">
        <v>92</v>
      </c>
      <c r="I2" s="48" t="s">
        <v>93</v>
      </c>
      <c r="J2" s="48"/>
    </row>
    <row r="3" spans="1:12" s="10" customFormat="1" ht="55.5" customHeight="1">
      <c r="A3" s="19" t="s">
        <v>17</v>
      </c>
      <c r="B3" s="19" t="s">
        <v>18</v>
      </c>
      <c r="C3" s="29" t="s">
        <v>22</v>
      </c>
      <c r="D3" s="19" t="s">
        <v>16</v>
      </c>
      <c r="E3" s="40" t="s">
        <v>74</v>
      </c>
      <c r="F3" s="40" t="s">
        <v>76</v>
      </c>
      <c r="G3" s="40" t="s">
        <v>49</v>
      </c>
      <c r="H3" s="40" t="s">
        <v>91</v>
      </c>
      <c r="I3" s="40" t="s">
        <v>91</v>
      </c>
      <c r="J3" s="40" t="s">
        <v>49</v>
      </c>
    </row>
    <row r="4" spans="1:12" s="3" customFormat="1" ht="20.100000000000001" customHeight="1">
      <c r="A4" s="6">
        <v>1</v>
      </c>
      <c r="B4" s="6" t="s">
        <v>35</v>
      </c>
      <c r="C4" s="32" t="s">
        <v>25</v>
      </c>
      <c r="D4" s="22" t="s">
        <v>0</v>
      </c>
      <c r="E4" s="49">
        <v>0</v>
      </c>
      <c r="F4" s="42">
        <v>0</v>
      </c>
      <c r="G4" s="42">
        <f>+E4+F4</f>
        <v>0</v>
      </c>
      <c r="H4" s="42">
        <f>ROUND(E4*0.06,2)</f>
        <v>0</v>
      </c>
      <c r="I4" s="42">
        <f>ROUND(E4*0.06,2)</f>
        <v>0</v>
      </c>
      <c r="J4" s="42">
        <f>+H4+I4</f>
        <v>0</v>
      </c>
    </row>
    <row r="5" spans="1:12" s="3" customFormat="1" ht="20.100000000000001" customHeight="1">
      <c r="A5" s="6">
        <v>2</v>
      </c>
      <c r="B5" s="6" t="s">
        <v>36</v>
      </c>
      <c r="C5" s="32" t="s">
        <v>34</v>
      </c>
      <c r="D5" s="22" t="s">
        <v>1</v>
      </c>
      <c r="E5" s="42">
        <v>97.5</v>
      </c>
      <c r="F5" s="42">
        <v>83.6</v>
      </c>
      <c r="G5" s="42">
        <f>+E5+F5</f>
        <v>181.1</v>
      </c>
      <c r="H5" s="42">
        <f t="shared" ref="H5:H20" si="0">ROUND(E5*0.06,2)</f>
        <v>5.85</v>
      </c>
      <c r="I5" s="42">
        <f t="shared" ref="I5:I20" si="1">ROUND(E5*0.06,2)</f>
        <v>5.85</v>
      </c>
      <c r="J5" s="42">
        <f t="shared" ref="J5:J20" si="2">+H5+I5</f>
        <v>11.7</v>
      </c>
    </row>
    <row r="6" spans="1:12" s="3" customFormat="1" ht="20.100000000000001" customHeight="1">
      <c r="A6" s="6">
        <v>3</v>
      </c>
      <c r="B6" s="6" t="s">
        <v>37</v>
      </c>
      <c r="C6" s="32" t="s">
        <v>27</v>
      </c>
      <c r="D6" s="22" t="s">
        <v>2</v>
      </c>
      <c r="E6" s="42">
        <v>88.75</v>
      </c>
      <c r="F6" s="42">
        <v>75.5</v>
      </c>
      <c r="G6" s="42">
        <f t="shared" ref="G6:G20" si="3">+E6+F6</f>
        <v>164.25</v>
      </c>
      <c r="H6" s="42">
        <f t="shared" si="0"/>
        <v>5.33</v>
      </c>
      <c r="I6" s="42">
        <f t="shared" si="1"/>
        <v>5.33</v>
      </c>
      <c r="J6" s="42">
        <f t="shared" si="2"/>
        <v>10.66</v>
      </c>
      <c r="L6" s="3">
        <f>105.36+10.88</f>
        <v>116.24</v>
      </c>
    </row>
    <row r="7" spans="1:12" s="3" customFormat="1" ht="20.100000000000001" customHeight="1">
      <c r="A7" s="6">
        <v>4</v>
      </c>
      <c r="B7" s="6" t="s">
        <v>38</v>
      </c>
      <c r="C7" s="32" t="s">
        <v>26</v>
      </c>
      <c r="D7" s="22" t="s">
        <v>3</v>
      </c>
      <c r="E7" s="42">
        <v>97.5</v>
      </c>
      <c r="F7" s="42">
        <v>83.6</v>
      </c>
      <c r="G7" s="42">
        <f t="shared" si="3"/>
        <v>181.1</v>
      </c>
      <c r="H7" s="42">
        <f t="shared" si="0"/>
        <v>5.85</v>
      </c>
      <c r="I7" s="42">
        <f t="shared" si="1"/>
        <v>5.85</v>
      </c>
      <c r="J7" s="42">
        <f t="shared" si="2"/>
        <v>11.7</v>
      </c>
      <c r="L7" s="3">
        <v>1.2</v>
      </c>
    </row>
    <row r="8" spans="1:12" s="3" customFormat="1" ht="20.100000000000001" customHeight="1">
      <c r="A8" s="6">
        <v>5</v>
      </c>
      <c r="B8" s="6" t="s">
        <v>39</v>
      </c>
      <c r="C8" s="32" t="s">
        <v>30</v>
      </c>
      <c r="D8" s="22" t="s">
        <v>4</v>
      </c>
      <c r="E8" s="42">
        <v>97.5</v>
      </c>
      <c r="F8" s="42">
        <v>83.6</v>
      </c>
      <c r="G8" s="42">
        <f t="shared" si="3"/>
        <v>181.1</v>
      </c>
      <c r="H8" s="42">
        <f t="shared" si="0"/>
        <v>5.85</v>
      </c>
      <c r="I8" s="42">
        <f t="shared" si="1"/>
        <v>5.85</v>
      </c>
      <c r="J8" s="42">
        <f t="shared" si="2"/>
        <v>11.7</v>
      </c>
    </row>
    <row r="9" spans="1:12" s="3" customFormat="1" ht="20.100000000000001" customHeight="1">
      <c r="A9" s="6">
        <v>6</v>
      </c>
      <c r="B9" s="6" t="s">
        <v>40</v>
      </c>
      <c r="C9" s="32" t="s">
        <v>24</v>
      </c>
      <c r="D9" s="22" t="s">
        <v>5</v>
      </c>
      <c r="E9" s="42">
        <v>88.75</v>
      </c>
      <c r="F9" s="42">
        <v>75.5</v>
      </c>
      <c r="G9" s="42">
        <f t="shared" si="3"/>
        <v>164.25</v>
      </c>
      <c r="H9" s="42">
        <f t="shared" si="0"/>
        <v>5.33</v>
      </c>
      <c r="I9" s="42">
        <f t="shared" si="1"/>
        <v>5.33</v>
      </c>
      <c r="J9" s="42">
        <f t="shared" si="2"/>
        <v>10.66</v>
      </c>
    </row>
    <row r="10" spans="1:12" s="3" customFormat="1" ht="20.100000000000001" customHeight="1">
      <c r="A10" s="6">
        <v>7</v>
      </c>
      <c r="B10" s="6" t="s">
        <v>41</v>
      </c>
      <c r="C10" s="32" t="s">
        <v>32</v>
      </c>
      <c r="D10" s="22" t="s">
        <v>6</v>
      </c>
      <c r="E10" s="42">
        <v>53.75</v>
      </c>
      <c r="F10" s="42">
        <v>42.9</v>
      </c>
      <c r="G10" s="42">
        <f t="shared" si="3"/>
        <v>96.65</v>
      </c>
      <c r="H10" s="42">
        <f t="shared" si="0"/>
        <v>3.23</v>
      </c>
      <c r="I10" s="42">
        <f t="shared" si="1"/>
        <v>3.23</v>
      </c>
      <c r="J10" s="42">
        <f t="shared" si="2"/>
        <v>6.46</v>
      </c>
    </row>
    <row r="11" spans="1:12" s="3" customFormat="1" ht="20.100000000000001" customHeight="1">
      <c r="A11" s="6">
        <v>8</v>
      </c>
      <c r="B11" s="6" t="s">
        <v>42</v>
      </c>
      <c r="C11" s="32" t="s">
        <v>33</v>
      </c>
      <c r="D11" s="22" t="s">
        <v>7</v>
      </c>
      <c r="E11" s="42">
        <v>62.5</v>
      </c>
      <c r="F11" s="42">
        <v>51</v>
      </c>
      <c r="G11" s="42">
        <f t="shared" si="3"/>
        <v>113.5</v>
      </c>
      <c r="H11" s="42">
        <f t="shared" si="0"/>
        <v>3.75</v>
      </c>
      <c r="I11" s="42">
        <f t="shared" si="1"/>
        <v>3.75</v>
      </c>
      <c r="J11" s="42">
        <f t="shared" si="2"/>
        <v>7.5</v>
      </c>
    </row>
    <row r="12" spans="1:12" s="3" customFormat="1" ht="20.100000000000001" customHeight="1">
      <c r="A12" s="6">
        <v>9</v>
      </c>
      <c r="B12" s="6" t="s">
        <v>43</v>
      </c>
      <c r="C12" s="32" t="s">
        <v>23</v>
      </c>
      <c r="D12" s="22" t="s">
        <v>8</v>
      </c>
      <c r="E12" s="42">
        <v>106.25</v>
      </c>
      <c r="F12" s="42">
        <v>91.8</v>
      </c>
      <c r="G12" s="42">
        <f t="shared" si="3"/>
        <v>198.05</v>
      </c>
      <c r="H12" s="42">
        <f t="shared" si="0"/>
        <v>6.38</v>
      </c>
      <c r="I12" s="42">
        <f t="shared" si="1"/>
        <v>6.38</v>
      </c>
      <c r="J12" s="42">
        <f t="shared" si="2"/>
        <v>12.76</v>
      </c>
    </row>
    <row r="13" spans="1:12" s="3" customFormat="1" ht="20.100000000000001" customHeight="1">
      <c r="A13" s="6">
        <v>10</v>
      </c>
      <c r="B13" s="6" t="s">
        <v>44</v>
      </c>
      <c r="C13" s="32" t="s">
        <v>31</v>
      </c>
      <c r="D13" s="22" t="s">
        <v>9</v>
      </c>
      <c r="E13" s="42">
        <v>97.5</v>
      </c>
      <c r="F13" s="42">
        <v>83.7</v>
      </c>
      <c r="G13" s="42">
        <f t="shared" si="3"/>
        <v>181.2</v>
      </c>
      <c r="H13" s="42">
        <f t="shared" si="0"/>
        <v>5.85</v>
      </c>
      <c r="I13" s="42">
        <f t="shared" si="1"/>
        <v>5.85</v>
      </c>
      <c r="J13" s="42">
        <f t="shared" si="2"/>
        <v>11.7</v>
      </c>
    </row>
    <row r="14" spans="1:12" s="3" customFormat="1" ht="20.100000000000001" customHeight="1">
      <c r="A14" s="6">
        <v>11</v>
      </c>
      <c r="B14" s="6" t="s">
        <v>45</v>
      </c>
      <c r="C14" s="32" t="s">
        <v>28</v>
      </c>
      <c r="D14" s="22" t="s">
        <v>10</v>
      </c>
      <c r="E14" s="42">
        <v>97.5</v>
      </c>
      <c r="F14" s="42">
        <v>83.8</v>
      </c>
      <c r="G14" s="42">
        <f t="shared" si="3"/>
        <v>181.3</v>
      </c>
      <c r="H14" s="42">
        <f t="shared" si="0"/>
        <v>5.85</v>
      </c>
      <c r="I14" s="42">
        <f t="shared" si="1"/>
        <v>5.85</v>
      </c>
      <c r="J14" s="42">
        <f t="shared" si="2"/>
        <v>11.7</v>
      </c>
    </row>
    <row r="15" spans="1:12" s="3" customFormat="1" ht="20.100000000000001" customHeight="1">
      <c r="A15" s="6">
        <v>12</v>
      </c>
      <c r="B15" s="6" t="s">
        <v>46</v>
      </c>
      <c r="C15" s="32" t="s">
        <v>29</v>
      </c>
      <c r="D15" s="22" t="s">
        <v>11</v>
      </c>
      <c r="E15" s="42">
        <v>62.5</v>
      </c>
      <c r="F15" s="42">
        <v>51</v>
      </c>
      <c r="G15" s="42">
        <f t="shared" si="3"/>
        <v>113.5</v>
      </c>
      <c r="H15" s="42">
        <f t="shared" si="0"/>
        <v>3.75</v>
      </c>
      <c r="I15" s="42">
        <f t="shared" si="1"/>
        <v>3.75</v>
      </c>
      <c r="J15" s="42">
        <f t="shared" si="2"/>
        <v>7.5</v>
      </c>
    </row>
    <row r="16" spans="1:12" s="12" customFormat="1" ht="20.100000000000001" customHeight="1">
      <c r="A16" s="20">
        <v>13</v>
      </c>
      <c r="B16" s="20"/>
      <c r="C16" s="34"/>
      <c r="D16" s="37" t="s">
        <v>12</v>
      </c>
      <c r="E16" s="42"/>
      <c r="F16" s="42"/>
      <c r="G16" s="42">
        <f t="shared" si="3"/>
        <v>0</v>
      </c>
      <c r="H16" s="42">
        <f t="shared" si="0"/>
        <v>0</v>
      </c>
      <c r="I16" s="42">
        <f t="shared" si="1"/>
        <v>0</v>
      </c>
      <c r="J16" s="42">
        <f t="shared" si="2"/>
        <v>0</v>
      </c>
    </row>
    <row r="17" spans="1:11" s="12" customFormat="1" ht="20.100000000000001" customHeight="1">
      <c r="A17" s="20">
        <v>14</v>
      </c>
      <c r="B17" s="20"/>
      <c r="C17" s="34"/>
      <c r="D17" s="21" t="s">
        <v>51</v>
      </c>
      <c r="E17" s="42">
        <v>20</v>
      </c>
      <c r="F17" s="42"/>
      <c r="G17" s="42">
        <f t="shared" si="3"/>
        <v>20</v>
      </c>
      <c r="H17" s="42">
        <f t="shared" si="0"/>
        <v>1.2</v>
      </c>
      <c r="I17" s="42">
        <f t="shared" si="1"/>
        <v>1.2</v>
      </c>
      <c r="J17" s="42">
        <f t="shared" si="2"/>
        <v>2.4</v>
      </c>
    </row>
    <row r="18" spans="1:11" s="12" customFormat="1" ht="20.100000000000001" customHeight="1">
      <c r="A18" s="20">
        <v>15</v>
      </c>
      <c r="B18" s="20"/>
      <c r="C18" s="35"/>
      <c r="D18" s="37" t="s">
        <v>77</v>
      </c>
      <c r="E18" s="42">
        <v>117.1</v>
      </c>
      <c r="F18" s="42">
        <v>64.19</v>
      </c>
      <c r="G18" s="42">
        <f t="shared" si="3"/>
        <v>181.29</v>
      </c>
      <c r="H18" s="42"/>
      <c r="I18" s="42"/>
      <c r="J18" s="42">
        <f t="shared" si="2"/>
        <v>0</v>
      </c>
    </row>
    <row r="19" spans="1:11" s="12" customFormat="1" ht="20.100000000000001" customHeight="1">
      <c r="A19" s="20">
        <v>16</v>
      </c>
      <c r="B19" s="20"/>
      <c r="C19" s="35"/>
      <c r="D19" s="37" t="s">
        <v>13</v>
      </c>
      <c r="E19" s="42"/>
      <c r="F19" s="42"/>
      <c r="G19" s="42">
        <f t="shared" si="3"/>
        <v>0</v>
      </c>
      <c r="H19" s="42">
        <f t="shared" si="0"/>
        <v>0</v>
      </c>
      <c r="I19" s="42">
        <f t="shared" si="1"/>
        <v>0</v>
      </c>
      <c r="J19" s="42">
        <f t="shared" si="2"/>
        <v>0</v>
      </c>
    </row>
    <row r="20" spans="1:11" s="12" customFormat="1" ht="20.100000000000001" customHeight="1">
      <c r="A20" s="20">
        <v>17</v>
      </c>
      <c r="B20" s="20"/>
      <c r="C20" s="35"/>
      <c r="D20" s="37" t="s">
        <v>14</v>
      </c>
      <c r="E20" s="42"/>
      <c r="F20" s="42"/>
      <c r="G20" s="42">
        <f t="shared" si="3"/>
        <v>0</v>
      </c>
      <c r="H20" s="42">
        <f t="shared" si="0"/>
        <v>0</v>
      </c>
      <c r="I20" s="42">
        <f t="shared" si="1"/>
        <v>0</v>
      </c>
      <c r="J20" s="42">
        <f t="shared" si="2"/>
        <v>0</v>
      </c>
    </row>
    <row r="21" spans="1:11" s="5" customFormat="1" ht="21" customHeight="1">
      <c r="A21" s="4"/>
      <c r="B21" s="4"/>
      <c r="C21" s="33"/>
      <c r="D21" s="25" t="s">
        <v>15</v>
      </c>
      <c r="E21" s="39">
        <f t="shared" ref="E21:K21" si="4">+E20+E19+E18+E17+E16+E15+E14+E13+E12+E11+E10+E9+E8+E7+E4+E5+E6</f>
        <v>1087.0999999999999</v>
      </c>
      <c r="F21" s="39">
        <f t="shared" si="4"/>
        <v>870.19</v>
      </c>
      <c r="G21" s="39">
        <f t="shared" si="4"/>
        <v>1957.2899999999997</v>
      </c>
      <c r="H21" s="39">
        <f t="shared" si="4"/>
        <v>58.22</v>
      </c>
      <c r="I21" s="39">
        <f t="shared" si="4"/>
        <v>58.22</v>
      </c>
      <c r="J21" s="39">
        <f t="shared" si="4"/>
        <v>116.44</v>
      </c>
      <c r="K21" s="46">
        <f t="shared" si="4"/>
        <v>0</v>
      </c>
    </row>
    <row r="22" spans="1:11" s="5" customFormat="1" ht="15.75" hidden="1">
      <c r="A22" s="4"/>
      <c r="B22" s="4"/>
      <c r="C22" s="33"/>
      <c r="D22" s="38" t="s">
        <v>50</v>
      </c>
      <c r="E22" s="43"/>
      <c r="F22" s="43"/>
      <c r="G22" s="43"/>
      <c r="H22" s="43"/>
      <c r="I22" s="43"/>
      <c r="J22" s="43"/>
    </row>
    <row r="23" spans="1:11" hidden="1"/>
    <row r="24" spans="1:11" hidden="1"/>
    <row r="25" spans="1:11" hidden="1"/>
    <row r="26" spans="1:11" hidden="1"/>
    <row r="27" spans="1:11" hidden="1">
      <c r="D27" s="8"/>
    </row>
    <row r="28" spans="1:11" hidden="1"/>
    <row r="29" spans="1:11" hidden="1"/>
    <row r="30" spans="1:11" hidden="1"/>
    <row r="31" spans="1:11" hidden="1"/>
    <row r="32" spans="1:11" hidden="1"/>
    <row r="33" hidden="1"/>
    <row r="34" hidden="1"/>
    <row r="35" hidden="1"/>
    <row r="36" hidden="1"/>
    <row r="37" hidden="1"/>
  </sheetData>
  <sheetProtection password="C6B2" sheet="1" objects="1" scenarios="1"/>
  <printOptions horizontalCentered="1"/>
  <pageMargins left="0" right="0" top="0.25" bottom="0.25" header="0.31496062992126" footer="0.31496062992126"/>
  <pageSetup paperSize="9" scale="4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47"/>
  <sheetViews>
    <sheetView topLeftCell="I32" workbookViewId="0">
      <selection activeCell="J44" sqref="J44"/>
    </sheetView>
  </sheetViews>
  <sheetFormatPr defaultRowHeight="15"/>
  <cols>
    <col min="1" max="1" width="39.7109375" customWidth="1"/>
    <col min="2" max="2" width="12.5703125" customWidth="1"/>
    <col min="3" max="4" width="10.85546875" customWidth="1"/>
    <col min="5" max="5" width="12.85546875" customWidth="1"/>
    <col min="6" max="9" width="9.140625" customWidth="1"/>
    <col min="10" max="10" width="24.42578125" customWidth="1"/>
    <col min="11" max="12" width="9.140625" customWidth="1"/>
    <col min="13" max="14" width="9.140625" hidden="1" customWidth="1"/>
    <col min="15" max="21" width="9.140625" customWidth="1"/>
    <col min="23" max="28" width="9.140625" customWidth="1"/>
    <col min="29" max="29" width="12.140625" customWidth="1"/>
    <col min="30" max="30" width="13.42578125" customWidth="1"/>
  </cols>
  <sheetData>
    <row r="1" spans="1:31" ht="75">
      <c r="A1" s="28" t="s">
        <v>70</v>
      </c>
      <c r="B1" s="28" t="s">
        <v>54</v>
      </c>
      <c r="C1" s="28" t="s">
        <v>55</v>
      </c>
      <c r="D1" s="28" t="s">
        <v>69</v>
      </c>
      <c r="E1" s="16" t="s">
        <v>56</v>
      </c>
      <c r="F1" s="16" t="s">
        <v>57</v>
      </c>
      <c r="G1" s="28" t="s">
        <v>58</v>
      </c>
      <c r="H1" s="28"/>
      <c r="I1" s="16" t="s">
        <v>59</v>
      </c>
      <c r="J1" s="16" t="s">
        <v>60</v>
      </c>
      <c r="K1" s="28"/>
      <c r="L1" s="16" t="s">
        <v>61</v>
      </c>
      <c r="M1" s="16" t="s">
        <v>52</v>
      </c>
      <c r="N1" s="16" t="s">
        <v>62</v>
      </c>
      <c r="O1" s="16" t="s">
        <v>53</v>
      </c>
      <c r="P1" s="16" t="s">
        <v>63</v>
      </c>
      <c r="Q1" s="16" t="s">
        <v>64</v>
      </c>
      <c r="R1" s="16" t="s">
        <v>65</v>
      </c>
      <c r="S1" s="16" t="s">
        <v>66</v>
      </c>
      <c r="T1" s="28"/>
      <c r="U1" s="28"/>
      <c r="V1" s="16" t="s">
        <v>72</v>
      </c>
      <c r="W1" s="16" t="s">
        <v>67</v>
      </c>
      <c r="X1" s="16" t="s">
        <v>68</v>
      </c>
      <c r="Y1" s="28"/>
      <c r="Z1" s="28"/>
      <c r="AA1" s="28"/>
      <c r="AB1" s="28"/>
      <c r="AC1" s="16" t="s">
        <v>71</v>
      </c>
      <c r="AD1" s="16" t="s">
        <v>73</v>
      </c>
    </row>
    <row r="2" spans="1:31" ht="20.100000000000001" customHeight="1">
      <c r="A2" s="27" t="s">
        <v>1</v>
      </c>
      <c r="B2" s="23">
        <v>2034.1</v>
      </c>
      <c r="C2" s="24">
        <v>312.10000000000002</v>
      </c>
      <c r="D2" s="24">
        <f>B2+C2</f>
        <v>2346.1999999999998</v>
      </c>
      <c r="E2" s="17">
        <v>508.53</v>
      </c>
      <c r="F2" s="17">
        <v>78.03</v>
      </c>
      <c r="G2" s="17">
        <v>195.52</v>
      </c>
      <c r="H2" s="17">
        <f>C2/12</f>
        <v>26.008333333333336</v>
      </c>
      <c r="I2" s="17">
        <f>G2-H2</f>
        <v>169.51166666666668</v>
      </c>
      <c r="J2" s="17">
        <v>391.03999999999996</v>
      </c>
      <c r="K2" s="17">
        <f>H2*2</f>
        <v>52.016666666666673</v>
      </c>
      <c r="L2" s="17">
        <f>J2-K2</f>
        <v>339.02333333333331</v>
      </c>
      <c r="M2" s="24">
        <v>586.54999999999995</v>
      </c>
      <c r="N2" s="18">
        <f>M2-F2</f>
        <v>508.52</v>
      </c>
      <c r="O2" s="17">
        <v>178.31</v>
      </c>
      <c r="P2" s="18">
        <f>E2+I2+L2+N2+O2</f>
        <v>1703.895</v>
      </c>
      <c r="Q2" s="17">
        <v>1836.23</v>
      </c>
      <c r="R2" s="18">
        <f>Q2-P2</f>
        <v>132.33500000000004</v>
      </c>
      <c r="S2" s="17">
        <v>33.079999999999984</v>
      </c>
      <c r="T2" s="18">
        <f>R2+S2</f>
        <v>165.41500000000002</v>
      </c>
      <c r="U2" s="17"/>
      <c r="V2" s="17">
        <v>2146.35</v>
      </c>
      <c r="W2" s="18">
        <f>E2+G2+J2+M2+O2+R2+S2+X2+F2</f>
        <v>2146.355</v>
      </c>
      <c r="X2" s="17">
        <v>42.95999999999998</v>
      </c>
      <c r="Y2" s="18">
        <f>+V2-E2-F2-G2-J2-M2-O2-S2-X2</f>
        <v>132.3300000000001</v>
      </c>
      <c r="Z2" s="18">
        <v>132.3300000000001</v>
      </c>
      <c r="AA2" s="18">
        <f>+Z2+S2+U2</f>
        <v>165.41000000000008</v>
      </c>
      <c r="AB2" s="17"/>
      <c r="AC2" s="18">
        <f>E2+F2+G2+J2+M2+O2+X2</f>
        <v>1980.9399999999998</v>
      </c>
      <c r="AD2" s="18">
        <f t="shared" ref="AD2:AD10" si="0">V2-AC2</f>
        <v>165.41000000000008</v>
      </c>
    </row>
    <row r="3" spans="1:31" ht="20.100000000000001" customHeight="1">
      <c r="A3" s="27" t="s">
        <v>2</v>
      </c>
      <c r="B3" s="23">
        <v>1436.2</v>
      </c>
      <c r="C3" s="24">
        <v>373.6</v>
      </c>
      <c r="D3" s="24">
        <f t="shared" ref="D3:D12" si="1">B3+C3</f>
        <v>1809.8000000000002</v>
      </c>
      <c r="E3" s="17">
        <v>359.05</v>
      </c>
      <c r="F3" s="17">
        <v>93.4</v>
      </c>
      <c r="G3" s="17">
        <v>150.82</v>
      </c>
      <c r="H3" s="17">
        <f t="shared" ref="H3:H12" si="2">C3/12</f>
        <v>31.133333333333336</v>
      </c>
      <c r="I3" s="17">
        <f t="shared" ref="I3:I12" si="3">G3-H3</f>
        <v>119.68666666666665</v>
      </c>
      <c r="J3" s="17">
        <v>301.64</v>
      </c>
      <c r="K3" s="17">
        <f t="shared" ref="K3:K12" si="4">H3*2</f>
        <v>62.266666666666673</v>
      </c>
      <c r="L3" s="17">
        <f t="shared" ref="L3:L12" si="5">J3-K3</f>
        <v>239.37333333333331</v>
      </c>
      <c r="M3" s="24">
        <v>452.44</v>
      </c>
      <c r="N3" s="18">
        <f t="shared" ref="N3:N12" si="6">M3-F3</f>
        <v>359.03999999999996</v>
      </c>
      <c r="O3" s="17">
        <v>78.849999999999994</v>
      </c>
      <c r="P3" s="18">
        <f t="shared" ref="P3:P12" si="7">E3+I3+L3+N3+O3</f>
        <v>1156</v>
      </c>
      <c r="Q3" s="17">
        <v>1435.2</v>
      </c>
      <c r="R3" s="18">
        <f t="shared" ref="R3:R12" si="8">Q3-P3</f>
        <v>279.20000000000005</v>
      </c>
      <c r="S3" s="17">
        <v>45.34</v>
      </c>
      <c r="T3" s="18">
        <f t="shared" ref="T3:T12" si="9">R3+S3</f>
        <v>324.54000000000008</v>
      </c>
      <c r="U3" s="17"/>
      <c r="V3" s="17">
        <v>1802.8000000000002</v>
      </c>
      <c r="W3" s="18">
        <f t="shared" ref="W3:W12" si="10">E3+G3+J3+M3+O3+R3+S3+X3+F3</f>
        <v>1802.8</v>
      </c>
      <c r="X3" s="17">
        <v>42.06</v>
      </c>
      <c r="Y3" s="18">
        <f t="shared" ref="Y3:Y13" si="11">+V3-E3-F3-G3-J3-M3-O3-S3-X3</f>
        <v>279.20000000000022</v>
      </c>
      <c r="Z3" s="18">
        <v>279.20000000000022</v>
      </c>
      <c r="AA3" s="18">
        <f t="shared" ref="AA3:AA12" si="12">+Z3+S3+U3</f>
        <v>324.54000000000019</v>
      </c>
      <c r="AB3" s="17"/>
      <c r="AC3" s="18">
        <f t="shared" ref="AC3:AC12" si="13">E3+F3+G3+J3+M3+O3+X3</f>
        <v>1478.2599999999998</v>
      </c>
      <c r="AD3" s="18">
        <f t="shared" si="0"/>
        <v>324.54000000000042</v>
      </c>
    </row>
    <row r="4" spans="1:31" ht="20.100000000000001" customHeight="1">
      <c r="A4" s="27" t="s">
        <v>3</v>
      </c>
      <c r="B4" s="23">
        <v>1998.1</v>
      </c>
      <c r="C4" s="24">
        <v>312.87</v>
      </c>
      <c r="D4" s="24">
        <f t="shared" si="1"/>
        <v>2310.9699999999998</v>
      </c>
      <c r="E4" s="17">
        <v>497.53</v>
      </c>
      <c r="F4" s="17">
        <v>78.22</v>
      </c>
      <c r="G4" s="17">
        <v>192.58</v>
      </c>
      <c r="H4" s="17">
        <f t="shared" si="2"/>
        <v>26.072500000000002</v>
      </c>
      <c r="I4" s="17">
        <f t="shared" si="3"/>
        <v>166.50750000000002</v>
      </c>
      <c r="J4" s="17">
        <v>385.16</v>
      </c>
      <c r="K4" s="17">
        <f t="shared" si="4"/>
        <v>52.145000000000003</v>
      </c>
      <c r="L4" s="17">
        <f t="shared" si="5"/>
        <v>333.01500000000004</v>
      </c>
      <c r="M4" s="24">
        <v>577.74</v>
      </c>
      <c r="N4" s="18">
        <f t="shared" si="6"/>
        <v>499.52</v>
      </c>
      <c r="O4" s="17">
        <v>161.87</v>
      </c>
      <c r="P4" s="18">
        <f t="shared" si="7"/>
        <v>1658.4425000000001</v>
      </c>
      <c r="Q4" s="17">
        <v>1892.1</v>
      </c>
      <c r="R4" s="18">
        <f t="shared" si="8"/>
        <v>233.6574999999998</v>
      </c>
      <c r="S4" s="17">
        <v>44.39</v>
      </c>
      <c r="T4" s="18">
        <f t="shared" si="9"/>
        <v>278.04749999999979</v>
      </c>
      <c r="U4" s="17"/>
      <c r="V4" s="17">
        <v>2214.1099999999997</v>
      </c>
      <c r="W4" s="18">
        <f t="shared" si="10"/>
        <v>2214.1074999999996</v>
      </c>
      <c r="X4" s="17">
        <v>42.95999999999998</v>
      </c>
      <c r="Y4" s="18">
        <f t="shared" si="11"/>
        <v>233.65999999999968</v>
      </c>
      <c r="Z4" s="18">
        <v>233.65999999999968</v>
      </c>
      <c r="AA4" s="18">
        <f t="shared" si="12"/>
        <v>278.04999999999967</v>
      </c>
      <c r="AB4" s="17"/>
      <c r="AC4" s="18">
        <f t="shared" si="13"/>
        <v>1936.06</v>
      </c>
      <c r="AD4" s="18">
        <f t="shared" si="0"/>
        <v>278.04999999999973</v>
      </c>
    </row>
    <row r="5" spans="1:31" ht="20.100000000000001" customHeight="1">
      <c r="A5" s="27" t="s">
        <v>4</v>
      </c>
      <c r="B5" s="23">
        <v>1430.15</v>
      </c>
      <c r="C5" s="24">
        <v>258.60000000000002</v>
      </c>
      <c r="D5" s="24">
        <f t="shared" si="1"/>
        <v>1688.75</v>
      </c>
      <c r="E5" s="17">
        <v>357.54</v>
      </c>
      <c r="F5" s="17">
        <v>64.66</v>
      </c>
      <c r="G5" s="17">
        <v>140.72999999999999</v>
      </c>
      <c r="H5" s="17">
        <f t="shared" si="2"/>
        <v>21.55</v>
      </c>
      <c r="I5" s="17">
        <f t="shared" si="3"/>
        <v>119.17999999999999</v>
      </c>
      <c r="J5" s="17">
        <v>281.45999999999998</v>
      </c>
      <c r="K5" s="17">
        <f t="shared" si="4"/>
        <v>43.1</v>
      </c>
      <c r="L5" s="17">
        <f t="shared" si="5"/>
        <v>238.35999999999999</v>
      </c>
      <c r="M5" s="24">
        <v>422.19</v>
      </c>
      <c r="N5" s="18">
        <f t="shared" si="6"/>
        <v>357.53</v>
      </c>
      <c r="O5" s="17">
        <v>163.57</v>
      </c>
      <c r="P5" s="18">
        <f t="shared" si="7"/>
        <v>1236.18</v>
      </c>
      <c r="Q5" s="17">
        <v>1428.15</v>
      </c>
      <c r="R5" s="18">
        <f t="shared" si="8"/>
        <v>191.97000000000003</v>
      </c>
      <c r="S5" s="17">
        <v>24.280000000000008</v>
      </c>
      <c r="T5" s="18">
        <f t="shared" si="9"/>
        <v>216.25000000000003</v>
      </c>
      <c r="U5" s="17"/>
      <c r="V5" s="17">
        <v>1689.3400000000001</v>
      </c>
      <c r="W5" s="18">
        <f t="shared" si="10"/>
        <v>1689.3700000000001</v>
      </c>
      <c r="X5" s="17">
        <v>42.97</v>
      </c>
      <c r="Y5" s="18">
        <f t="shared" si="11"/>
        <v>191.94000000000005</v>
      </c>
      <c r="Z5" s="18">
        <v>191.94000000000005</v>
      </c>
      <c r="AA5" s="18">
        <f t="shared" si="12"/>
        <v>216.22000000000006</v>
      </c>
      <c r="AB5" s="17"/>
      <c r="AC5" s="18">
        <f t="shared" si="13"/>
        <v>1473.1200000000001</v>
      </c>
      <c r="AD5" s="18">
        <f t="shared" si="0"/>
        <v>216.22000000000003</v>
      </c>
    </row>
    <row r="6" spans="1:31" ht="20.100000000000001" customHeight="1">
      <c r="A6" s="27" t="s">
        <v>5</v>
      </c>
      <c r="B6" s="23">
        <v>1938.07</v>
      </c>
      <c r="C6" s="24">
        <v>241</v>
      </c>
      <c r="D6" s="24">
        <f t="shared" si="1"/>
        <v>2179.0699999999997</v>
      </c>
      <c r="E6" s="17">
        <v>484.52</v>
      </c>
      <c r="F6" s="17">
        <v>60.25</v>
      </c>
      <c r="G6" s="17">
        <v>181.59</v>
      </c>
      <c r="H6" s="17">
        <f t="shared" si="2"/>
        <v>20.083333333333332</v>
      </c>
      <c r="I6" s="17">
        <f t="shared" si="3"/>
        <v>161.50666666666666</v>
      </c>
      <c r="J6" s="17">
        <v>363.18</v>
      </c>
      <c r="K6" s="17">
        <f t="shared" si="4"/>
        <v>40.166666666666664</v>
      </c>
      <c r="L6" s="17">
        <f t="shared" si="5"/>
        <v>323.01333333333332</v>
      </c>
      <c r="M6" s="24">
        <v>544.76</v>
      </c>
      <c r="N6" s="18">
        <f t="shared" si="6"/>
        <v>484.51</v>
      </c>
      <c r="O6" s="17">
        <v>192.73</v>
      </c>
      <c r="P6" s="18">
        <f t="shared" si="7"/>
        <v>1646.28</v>
      </c>
      <c r="Q6" s="17">
        <v>1706.0300000000002</v>
      </c>
      <c r="R6" s="18">
        <f t="shared" si="8"/>
        <v>59.750000000000227</v>
      </c>
      <c r="S6" s="17">
        <v>14.289999999999992</v>
      </c>
      <c r="T6" s="18">
        <f t="shared" si="9"/>
        <v>74.040000000000219</v>
      </c>
      <c r="U6" s="17"/>
      <c r="V6" s="17">
        <v>1939.8100000000002</v>
      </c>
      <c r="W6" s="18">
        <f t="shared" si="10"/>
        <v>1939.8100000000002</v>
      </c>
      <c r="X6" s="17">
        <v>38.740000000000009</v>
      </c>
      <c r="Y6" s="18">
        <f t="shared" si="11"/>
        <v>59.750000000000227</v>
      </c>
      <c r="Z6" s="18">
        <v>59.750000000000227</v>
      </c>
      <c r="AA6" s="18">
        <f t="shared" si="12"/>
        <v>74.040000000000219</v>
      </c>
      <c r="AB6" s="17"/>
      <c r="AC6" s="18">
        <f t="shared" si="13"/>
        <v>1865.77</v>
      </c>
      <c r="AD6" s="18">
        <f t="shared" si="0"/>
        <v>74.040000000000191</v>
      </c>
    </row>
    <row r="7" spans="1:31" ht="20.100000000000001" customHeight="1">
      <c r="A7" s="27" t="s">
        <v>6</v>
      </c>
      <c r="B7" s="23">
        <v>1690.72</v>
      </c>
      <c r="C7" s="24">
        <v>121.15</v>
      </c>
      <c r="D7" s="24">
        <f t="shared" si="1"/>
        <v>1811.8700000000001</v>
      </c>
      <c r="E7" s="17">
        <v>422.68</v>
      </c>
      <c r="F7" s="17">
        <v>30.28</v>
      </c>
      <c r="G7" s="17">
        <v>150.99</v>
      </c>
      <c r="H7" s="17">
        <f t="shared" si="2"/>
        <v>10.095833333333333</v>
      </c>
      <c r="I7" s="17">
        <f t="shared" si="3"/>
        <v>140.89416666666668</v>
      </c>
      <c r="J7" s="17">
        <v>301.98</v>
      </c>
      <c r="K7" s="17">
        <f t="shared" si="4"/>
        <v>20.191666666666666</v>
      </c>
      <c r="L7" s="17">
        <f t="shared" si="5"/>
        <v>281.78833333333336</v>
      </c>
      <c r="M7" s="24">
        <v>452.97</v>
      </c>
      <c r="N7" s="18">
        <f t="shared" si="6"/>
        <v>422.69000000000005</v>
      </c>
      <c r="O7" s="17">
        <v>452.97</v>
      </c>
      <c r="P7" s="18">
        <f t="shared" si="7"/>
        <v>1721.0225</v>
      </c>
      <c r="Q7" s="17">
        <v>1652.72</v>
      </c>
      <c r="R7" s="18">
        <f t="shared" si="8"/>
        <v>-68.302500000000009</v>
      </c>
      <c r="S7" s="17">
        <v>9.9200000000000017</v>
      </c>
      <c r="T7" s="18">
        <f t="shared" si="9"/>
        <v>-58.382500000000007</v>
      </c>
      <c r="U7" s="17">
        <v>41.85</v>
      </c>
      <c r="V7" s="17">
        <v>1775.3600000000001</v>
      </c>
      <c r="W7" s="18">
        <f t="shared" si="10"/>
        <v>1775.3375000000001</v>
      </c>
      <c r="X7" s="17">
        <v>21.850000000000009</v>
      </c>
      <c r="Y7" s="18">
        <f t="shared" si="11"/>
        <v>-68.28</v>
      </c>
      <c r="Z7" s="18">
        <v>-68.28</v>
      </c>
      <c r="AA7" s="18">
        <f t="shared" si="12"/>
        <v>-16.509999999999998</v>
      </c>
      <c r="AB7" s="17"/>
      <c r="AC7" s="18">
        <f t="shared" si="13"/>
        <v>1833.72</v>
      </c>
      <c r="AD7" s="18">
        <f t="shared" si="0"/>
        <v>-58.3599999999999</v>
      </c>
    </row>
    <row r="8" spans="1:31" ht="20.100000000000001" customHeight="1">
      <c r="A8" s="27" t="s">
        <v>7</v>
      </c>
      <c r="B8" s="23">
        <v>1579.88</v>
      </c>
      <c r="C8" s="24">
        <v>172</v>
      </c>
      <c r="D8" s="24">
        <f t="shared" si="1"/>
        <v>1751.88</v>
      </c>
      <c r="E8" s="17">
        <v>394.97</v>
      </c>
      <c r="F8" s="17">
        <v>43</v>
      </c>
      <c r="G8" s="17">
        <v>145.99</v>
      </c>
      <c r="H8" s="17">
        <f t="shared" si="2"/>
        <v>14.333333333333334</v>
      </c>
      <c r="I8" s="17">
        <f t="shared" si="3"/>
        <v>131.65666666666667</v>
      </c>
      <c r="J8" s="17">
        <v>291.98</v>
      </c>
      <c r="K8" s="17">
        <f t="shared" si="4"/>
        <v>28.666666666666668</v>
      </c>
      <c r="L8" s="17">
        <f t="shared" si="5"/>
        <v>263.31333333333333</v>
      </c>
      <c r="M8" s="24">
        <v>437.97</v>
      </c>
      <c r="N8" s="18">
        <f t="shared" si="6"/>
        <v>394.97</v>
      </c>
      <c r="O8" s="17">
        <v>319.97000000000003</v>
      </c>
      <c r="P8" s="18">
        <f t="shared" si="7"/>
        <v>1504.88</v>
      </c>
      <c r="Q8" s="17">
        <v>1431.88</v>
      </c>
      <c r="R8" s="18">
        <f t="shared" si="8"/>
        <v>-73</v>
      </c>
      <c r="S8" s="17">
        <v>16.54</v>
      </c>
      <c r="T8" s="18">
        <f t="shared" si="9"/>
        <v>-56.46</v>
      </c>
      <c r="U8" s="17"/>
      <c r="V8" s="17">
        <v>1603.4900000000002</v>
      </c>
      <c r="W8" s="18">
        <f t="shared" si="10"/>
        <v>1603.49</v>
      </c>
      <c r="X8" s="17">
        <v>26.069999999999993</v>
      </c>
      <c r="Y8" s="18">
        <f t="shared" si="11"/>
        <v>-72.999999999999858</v>
      </c>
      <c r="Z8" s="18">
        <v>-72.999999999999858</v>
      </c>
      <c r="AA8" s="18">
        <f t="shared" si="12"/>
        <v>-56.459999999999859</v>
      </c>
      <c r="AB8" s="17"/>
      <c r="AC8" s="18">
        <f t="shared" si="13"/>
        <v>1659.95</v>
      </c>
      <c r="AD8" s="18">
        <f t="shared" si="0"/>
        <v>-56.459999999999809</v>
      </c>
    </row>
    <row r="9" spans="1:31" ht="20.100000000000001" customHeight="1">
      <c r="A9" s="27" t="s">
        <v>8</v>
      </c>
      <c r="B9" s="23">
        <v>1774.38</v>
      </c>
      <c r="C9" s="24">
        <v>257.05</v>
      </c>
      <c r="D9" s="24">
        <f t="shared" si="1"/>
        <v>2031.43</v>
      </c>
      <c r="E9" s="17">
        <v>443.6</v>
      </c>
      <c r="F9" s="17">
        <v>64.25</v>
      </c>
      <c r="G9" s="17">
        <v>169.29</v>
      </c>
      <c r="H9" s="17">
        <f t="shared" si="2"/>
        <v>21.420833333333334</v>
      </c>
      <c r="I9" s="17">
        <f t="shared" si="3"/>
        <v>147.86916666666667</v>
      </c>
      <c r="J9" s="17">
        <v>338.57</v>
      </c>
      <c r="K9" s="17">
        <f t="shared" si="4"/>
        <v>42.841666666666669</v>
      </c>
      <c r="L9" s="17">
        <f t="shared" si="5"/>
        <v>295.72833333333335</v>
      </c>
      <c r="M9" s="24">
        <v>507.86</v>
      </c>
      <c r="N9" s="18">
        <f t="shared" si="6"/>
        <v>443.61</v>
      </c>
      <c r="O9" s="17">
        <v>250.81</v>
      </c>
      <c r="P9" s="18">
        <f t="shared" si="7"/>
        <v>1581.6175000000001</v>
      </c>
      <c r="Q9" s="17">
        <v>1772.38</v>
      </c>
      <c r="R9" s="18">
        <f t="shared" si="8"/>
        <v>190.76250000000005</v>
      </c>
      <c r="S9" s="17">
        <v>8.75</v>
      </c>
      <c r="T9" s="18">
        <f t="shared" si="9"/>
        <v>199.51250000000005</v>
      </c>
      <c r="U9" s="17"/>
      <c r="V9" s="17">
        <v>2024.43</v>
      </c>
      <c r="W9" s="18">
        <f t="shared" si="10"/>
        <v>2024.4025000000001</v>
      </c>
      <c r="X9" s="17">
        <v>50.510000000000019</v>
      </c>
      <c r="Y9" s="18">
        <f t="shared" si="11"/>
        <v>190.79</v>
      </c>
      <c r="Z9" s="18">
        <v>190.79</v>
      </c>
      <c r="AA9" s="18">
        <f t="shared" si="12"/>
        <v>199.54</v>
      </c>
      <c r="AB9" s="17"/>
      <c r="AC9" s="18">
        <f t="shared" si="13"/>
        <v>1824.89</v>
      </c>
      <c r="AD9" s="18">
        <f t="shared" si="0"/>
        <v>199.53999999999996</v>
      </c>
    </row>
    <row r="10" spans="1:31" ht="20.100000000000001" customHeight="1">
      <c r="A10" s="27" t="s">
        <v>9</v>
      </c>
      <c r="B10" s="23">
        <v>1775</v>
      </c>
      <c r="C10" s="24">
        <v>304.83</v>
      </c>
      <c r="D10" s="24">
        <f t="shared" si="1"/>
        <v>2079.83</v>
      </c>
      <c r="E10" s="17">
        <v>443.75</v>
      </c>
      <c r="F10" s="17">
        <v>76.209999999999994</v>
      </c>
      <c r="G10" s="17">
        <v>173.32</v>
      </c>
      <c r="H10" s="17">
        <f t="shared" si="2"/>
        <v>25.4025</v>
      </c>
      <c r="I10" s="17">
        <f t="shared" si="3"/>
        <v>147.91749999999999</v>
      </c>
      <c r="J10" s="17">
        <v>346.64</v>
      </c>
      <c r="K10" s="17">
        <f t="shared" si="4"/>
        <v>50.805</v>
      </c>
      <c r="L10" s="17">
        <f t="shared" si="5"/>
        <v>295.83499999999998</v>
      </c>
      <c r="M10" s="24">
        <v>519.96</v>
      </c>
      <c r="N10" s="18">
        <f t="shared" si="6"/>
        <v>443.75000000000006</v>
      </c>
      <c r="O10" s="17">
        <v>215.12</v>
      </c>
      <c r="P10" s="18">
        <f t="shared" si="7"/>
        <v>1546.3724999999999</v>
      </c>
      <c r="Q10" s="17">
        <v>2073.5</v>
      </c>
      <c r="R10" s="18">
        <f t="shared" si="8"/>
        <v>527.12750000000005</v>
      </c>
      <c r="S10" s="17">
        <v>23.63000000000001</v>
      </c>
      <c r="T10" s="18">
        <f t="shared" si="9"/>
        <v>550.75750000000005</v>
      </c>
      <c r="U10" s="17"/>
      <c r="V10" s="17">
        <v>2373.0500000000002</v>
      </c>
      <c r="W10" s="18">
        <f t="shared" si="10"/>
        <v>2373.0575000000003</v>
      </c>
      <c r="X10" s="17">
        <v>47.300000000000011</v>
      </c>
      <c r="Y10" s="18">
        <f t="shared" si="11"/>
        <v>527.12000000000012</v>
      </c>
      <c r="Z10" s="18">
        <v>527.12000000000012</v>
      </c>
      <c r="AA10" s="18">
        <f t="shared" si="12"/>
        <v>550.75000000000011</v>
      </c>
      <c r="AB10" s="17"/>
      <c r="AC10" s="18">
        <f t="shared" si="13"/>
        <v>1822.3</v>
      </c>
      <c r="AD10" s="18">
        <f t="shared" si="0"/>
        <v>550.75000000000023</v>
      </c>
    </row>
    <row r="11" spans="1:31" ht="20.100000000000001" customHeight="1">
      <c r="A11" s="27" t="s">
        <v>10</v>
      </c>
      <c r="B11" s="23">
        <v>1937.4</v>
      </c>
      <c r="C11" s="24">
        <v>280.8</v>
      </c>
      <c r="D11" s="24">
        <f t="shared" si="1"/>
        <v>2218.2000000000003</v>
      </c>
      <c r="E11" s="17">
        <v>484.35</v>
      </c>
      <c r="F11" s="17">
        <v>70.2</v>
      </c>
      <c r="G11" s="17">
        <v>184.85</v>
      </c>
      <c r="H11" s="17">
        <f t="shared" si="2"/>
        <v>23.400000000000002</v>
      </c>
      <c r="I11" s="17">
        <f t="shared" si="3"/>
        <v>161.44999999999999</v>
      </c>
      <c r="J11" s="17">
        <v>369.7</v>
      </c>
      <c r="K11" s="17">
        <f t="shared" si="4"/>
        <v>46.800000000000004</v>
      </c>
      <c r="L11" s="17">
        <f t="shared" si="5"/>
        <v>322.89999999999998</v>
      </c>
      <c r="M11" s="24">
        <v>554.54999999999995</v>
      </c>
      <c r="N11" s="18">
        <f t="shared" si="6"/>
        <v>484.34999999999997</v>
      </c>
      <c r="O11" s="17">
        <v>273.75</v>
      </c>
      <c r="P11" s="18">
        <f t="shared" si="7"/>
        <v>1726.8</v>
      </c>
      <c r="Q11" s="17">
        <v>1935.9</v>
      </c>
      <c r="R11" s="18">
        <f t="shared" si="8"/>
        <v>209.10000000000014</v>
      </c>
      <c r="S11" s="17">
        <v>24.239999999999995</v>
      </c>
      <c r="T11" s="18">
        <f t="shared" si="9"/>
        <v>233.34000000000015</v>
      </c>
      <c r="U11" s="17"/>
      <c r="V11" s="17">
        <v>2213.7400000000002</v>
      </c>
      <c r="W11" s="18">
        <f t="shared" si="10"/>
        <v>2213.75</v>
      </c>
      <c r="X11" s="17">
        <v>43.010000000000019</v>
      </c>
      <c r="Y11" s="18">
        <f t="shared" si="11"/>
        <v>209.09000000000034</v>
      </c>
      <c r="Z11" s="18">
        <v>209.09000000000034</v>
      </c>
      <c r="AA11" s="18">
        <f t="shared" si="12"/>
        <v>233.33000000000033</v>
      </c>
      <c r="AB11" s="17"/>
      <c r="AC11" s="18">
        <f t="shared" si="13"/>
        <v>1980.41</v>
      </c>
      <c r="AD11" s="18">
        <f>V11-AC11+1.5</f>
        <v>234.83000000000015</v>
      </c>
    </row>
    <row r="12" spans="1:31" ht="20.100000000000001" customHeight="1">
      <c r="A12" s="27" t="s">
        <v>11</v>
      </c>
      <c r="B12" s="23">
        <v>906</v>
      </c>
      <c r="C12" s="24">
        <v>172</v>
      </c>
      <c r="D12" s="24">
        <f t="shared" si="1"/>
        <v>1078</v>
      </c>
      <c r="E12" s="17">
        <v>226.5</v>
      </c>
      <c r="F12" s="17">
        <v>43</v>
      </c>
      <c r="G12" s="17">
        <v>89.83</v>
      </c>
      <c r="H12" s="17">
        <f t="shared" si="2"/>
        <v>14.333333333333334</v>
      </c>
      <c r="I12" s="17">
        <f t="shared" si="3"/>
        <v>75.49666666666667</v>
      </c>
      <c r="J12" s="17">
        <v>179.67</v>
      </c>
      <c r="K12" s="17">
        <f t="shared" si="4"/>
        <v>28.666666666666668</v>
      </c>
      <c r="L12" s="17">
        <f t="shared" si="5"/>
        <v>151.00333333333333</v>
      </c>
      <c r="M12" s="24">
        <v>269.5</v>
      </c>
      <c r="N12" s="18">
        <f t="shared" si="6"/>
        <v>226.5</v>
      </c>
      <c r="O12" s="17">
        <v>269.5</v>
      </c>
      <c r="P12" s="18">
        <f t="shared" si="7"/>
        <v>949</v>
      </c>
      <c r="Q12" s="17">
        <v>1453.74</v>
      </c>
      <c r="R12" s="18">
        <f t="shared" si="8"/>
        <v>504.74</v>
      </c>
      <c r="S12" s="17">
        <v>18.04</v>
      </c>
      <c r="T12" s="18">
        <f t="shared" si="9"/>
        <v>522.78</v>
      </c>
      <c r="U12" s="17">
        <v>40.99</v>
      </c>
      <c r="V12" s="17">
        <v>1626.8400000000001</v>
      </c>
      <c r="W12" s="18">
        <f t="shared" si="10"/>
        <v>1626.84</v>
      </c>
      <c r="X12" s="17">
        <v>26.060000000000002</v>
      </c>
      <c r="Y12" s="18">
        <f t="shared" si="11"/>
        <v>504.74000000000018</v>
      </c>
      <c r="Z12" s="18">
        <v>504.74000000000018</v>
      </c>
      <c r="AA12" s="18">
        <f t="shared" si="12"/>
        <v>563.77000000000021</v>
      </c>
      <c r="AB12" s="17"/>
      <c r="AC12" s="18">
        <f t="shared" si="13"/>
        <v>1104.06</v>
      </c>
      <c r="AD12" s="18">
        <f>V12-AC12</f>
        <v>522.7800000000002</v>
      </c>
    </row>
    <row r="13" spans="1:31" ht="20.100000000000001" customHeight="1">
      <c r="A13" s="17" t="s">
        <v>49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>
        <f>R2+R3+R4+R5+R6+R7+R8+R9+R10+R11+R12</f>
        <v>2187.34</v>
      </c>
      <c r="S13" s="17"/>
      <c r="T13" s="17"/>
      <c r="U13" s="17"/>
      <c r="V13" s="18">
        <f t="shared" ref="V13:AC13" si="14">SUM(V2:V12)</f>
        <v>21409.320000000003</v>
      </c>
      <c r="W13" s="18">
        <f t="shared" si="14"/>
        <v>21409.32</v>
      </c>
      <c r="X13" s="18">
        <f t="shared" si="14"/>
        <v>424.49000000000007</v>
      </c>
      <c r="Y13" s="18">
        <f t="shared" si="11"/>
        <v>20984.83</v>
      </c>
      <c r="Z13" s="18">
        <f t="shared" si="14"/>
        <v>2187.3400000000011</v>
      </c>
      <c r="AA13" s="18">
        <f t="shared" si="14"/>
        <v>2532.6800000000012</v>
      </c>
      <c r="AB13" s="18">
        <f t="shared" si="14"/>
        <v>0</v>
      </c>
      <c r="AC13" s="18">
        <f t="shared" si="14"/>
        <v>18959.48</v>
      </c>
      <c r="AD13" s="18">
        <f>SUM(AD2:AD12)</f>
        <v>2451.3400000000011</v>
      </c>
      <c r="AE13" s="26">
        <f>2571.34-AD13</f>
        <v>119.99999999999909</v>
      </c>
    </row>
    <row r="14" spans="1:3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8"/>
      <c r="Z14" s="17"/>
      <c r="AA14" s="18">
        <f>2571.34-AA13</f>
        <v>38.659999999998945</v>
      </c>
      <c r="AB14" s="17"/>
      <c r="AC14" s="18"/>
      <c r="AD14" s="18">
        <v>58.36</v>
      </c>
    </row>
    <row r="15" spans="1:3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8"/>
      <c r="Z15" s="17"/>
      <c r="AA15" s="17"/>
      <c r="AB15" s="17"/>
      <c r="AC15" s="17"/>
      <c r="AD15" s="17">
        <v>56.46</v>
      </c>
    </row>
    <row r="16" spans="1:3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>
        <f>209.09+1.5</f>
        <v>210.59</v>
      </c>
      <c r="X16" s="17"/>
      <c r="Y16" s="18"/>
      <c r="Z16" s="17"/>
      <c r="AA16" s="17"/>
      <c r="AB16" s="17"/>
      <c r="AC16" s="17"/>
      <c r="AD16" s="18">
        <f>AD13+AD14+AD15</f>
        <v>2566.1600000000012</v>
      </c>
    </row>
    <row r="32" spans="11:12" ht="91.5" customHeight="1">
      <c r="K32" s="45" t="s">
        <v>89</v>
      </c>
      <c r="L32" s="45"/>
    </row>
    <row r="33" spans="9:14" hidden="1">
      <c r="K33" s="45"/>
      <c r="L33" s="45"/>
    </row>
    <row r="34" spans="9:14">
      <c r="K34" t="s">
        <v>75</v>
      </c>
      <c r="L34" t="s">
        <v>48</v>
      </c>
      <c r="M34" t="s">
        <v>87</v>
      </c>
      <c r="N34" t="s">
        <v>88</v>
      </c>
    </row>
    <row r="35" spans="9:14">
      <c r="I35">
        <v>1</v>
      </c>
      <c r="J35" t="s">
        <v>19</v>
      </c>
      <c r="L35">
        <v>450</v>
      </c>
      <c r="N35">
        <v>2500</v>
      </c>
    </row>
    <row r="36" spans="9:14">
      <c r="I36">
        <v>2</v>
      </c>
      <c r="J36" t="s">
        <v>20</v>
      </c>
      <c r="L36">
        <v>104</v>
      </c>
      <c r="N36">
        <v>150</v>
      </c>
    </row>
    <row r="37" spans="9:14">
      <c r="I37">
        <v>3</v>
      </c>
      <c r="J37" t="s">
        <v>78</v>
      </c>
      <c r="L37">
        <v>65.599999999999994</v>
      </c>
      <c r="N37">
        <v>210</v>
      </c>
    </row>
    <row r="38" spans="9:14">
      <c r="I38">
        <v>4</v>
      </c>
      <c r="J38" t="s">
        <v>79</v>
      </c>
      <c r="K38">
        <v>35.96</v>
      </c>
      <c r="M38">
        <v>373.19</v>
      </c>
    </row>
    <row r="39" spans="9:14">
      <c r="I39">
        <v>5</v>
      </c>
      <c r="J39" t="s">
        <v>80</v>
      </c>
      <c r="L39">
        <v>65.8</v>
      </c>
      <c r="N39">
        <v>80</v>
      </c>
    </row>
    <row r="40" spans="9:14">
      <c r="I40">
        <v>6</v>
      </c>
      <c r="J40" t="s">
        <v>81</v>
      </c>
      <c r="L40">
        <v>47</v>
      </c>
      <c r="N40">
        <v>76</v>
      </c>
    </row>
    <row r="41" spans="9:14">
      <c r="I41">
        <v>7</v>
      </c>
      <c r="J41" t="s">
        <v>82</v>
      </c>
      <c r="L41">
        <v>17.41</v>
      </c>
      <c r="N41">
        <v>25</v>
      </c>
    </row>
    <row r="42" spans="9:14">
      <c r="I42">
        <v>8</v>
      </c>
      <c r="J42" t="s">
        <v>21</v>
      </c>
      <c r="K42">
        <v>1413.29969095</v>
      </c>
      <c r="L42">
        <v>1598.42</v>
      </c>
      <c r="M42">
        <v>14668.85</v>
      </c>
      <c r="N42">
        <v>16590.25</v>
      </c>
    </row>
    <row r="43" spans="9:14">
      <c r="I43">
        <v>9</v>
      </c>
      <c r="J43" t="s">
        <v>83</v>
      </c>
      <c r="K43">
        <v>91.9</v>
      </c>
      <c r="M43">
        <v>442.3</v>
      </c>
      <c r="N43">
        <v>0</v>
      </c>
    </row>
    <row r="44" spans="9:14">
      <c r="I44">
        <v>10</v>
      </c>
      <c r="J44" t="s">
        <v>84</v>
      </c>
      <c r="L44">
        <v>53</v>
      </c>
      <c r="N44">
        <v>80</v>
      </c>
    </row>
    <row r="45" spans="9:14">
      <c r="I45">
        <v>11</v>
      </c>
      <c r="J45" t="s">
        <v>85</v>
      </c>
      <c r="K45">
        <v>67.41</v>
      </c>
      <c r="L45">
        <v>4.82</v>
      </c>
      <c r="M45">
        <v>699.72</v>
      </c>
      <c r="N45">
        <v>50</v>
      </c>
    </row>
    <row r="46" spans="9:14">
      <c r="I46">
        <v>12</v>
      </c>
      <c r="J46" t="s">
        <v>86</v>
      </c>
      <c r="K46">
        <v>701</v>
      </c>
      <c r="M46">
        <v>5855.25</v>
      </c>
      <c r="N46">
        <v>0</v>
      </c>
    </row>
    <row r="47" spans="9:14">
      <c r="K47">
        <f>SUM(K35:K46)</f>
        <v>2309.5696909500002</v>
      </c>
      <c r="L47">
        <f>SUM(L35:L46)</f>
        <v>2406.0500000000002</v>
      </c>
      <c r="M47">
        <f t="shared" ref="M47:N47" si="15">SUM(M35:M46)</f>
        <v>22039.309999999998</v>
      </c>
      <c r="N47">
        <f t="shared" si="15"/>
        <v>19761.25</v>
      </c>
    </row>
  </sheetData>
  <mergeCells count="1">
    <mergeCell ref="K32:L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arya aug-sept release</vt:lpstr>
      <vt:lpstr>Sheet2</vt:lpstr>
      <vt:lpstr>'arya aug-sept release'!Print_Area</vt:lpstr>
      <vt:lpstr>'arya aug-sept release'!Print_Titles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2020-03-19T09:21:12Z</cp:lastPrinted>
  <dcterms:created xsi:type="dcterms:W3CDTF">2017-04-17T11:38:57Z</dcterms:created>
  <dcterms:modified xsi:type="dcterms:W3CDTF">2020-10-07T06:14:50Z</dcterms:modified>
</cp:coreProperties>
</file>