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A3113798-E2CC-4850-AF52-0A4DBD68751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 2022-23" sheetId="2" r:id="rId1"/>
    <sheet name="FUNDS OUT OF 1270" sheetId="3" r:id="rId2"/>
  </sheets>
  <definedNames>
    <definedName name="_xlnm._FilterDatabase" localSheetId="1" hidden="1">'FUNDS OUT OF 1270'!$A$4:$D$292</definedName>
    <definedName name="_xlnm._FilterDatabase" localSheetId="0" hidden="1">'RE 2022-23'!$A$7:$B$7</definedName>
    <definedName name="_xlnm.Print_Area" localSheetId="1">'FUNDS OUT OF 1270'!$A$1:$O$289</definedName>
    <definedName name="_xlnm.Print_Area" localSheetId="0">'RE 2022-23'!$A$1:$U$301</definedName>
    <definedName name="_xlnm.Print_Titles" localSheetId="1">'FUNDS OUT OF 1270'!$A:$B,'FUNDS OUT OF 1270'!$1:$5</definedName>
    <definedName name="_xlnm.Print_Titles" localSheetId="0">'RE 2022-23'!$A:$B,'RE 2022-23'!$1:$6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3" l="1"/>
  <c r="M6" i="3"/>
  <c r="M8" i="3" s="1"/>
  <c r="L7" i="3"/>
  <c r="L8" i="3" s="1"/>
  <c r="M7" i="3"/>
  <c r="C8" i="3"/>
  <c r="D8" i="3"/>
  <c r="E8" i="3"/>
  <c r="F8" i="3"/>
  <c r="G8" i="3"/>
  <c r="H8" i="3"/>
  <c r="I8" i="3"/>
  <c r="J8" i="3"/>
  <c r="K8" i="3"/>
  <c r="L9" i="3"/>
  <c r="L11" i="3" s="1"/>
  <c r="M9" i="3"/>
  <c r="M11" i="3" s="1"/>
  <c r="L10" i="3"/>
  <c r="M10" i="3"/>
  <c r="C11" i="3"/>
  <c r="D11" i="3"/>
  <c r="E11" i="3"/>
  <c r="F11" i="3"/>
  <c r="G11" i="3"/>
  <c r="H11" i="3"/>
  <c r="I11" i="3"/>
  <c r="J11" i="3"/>
  <c r="K11" i="3"/>
  <c r="L12" i="3"/>
  <c r="M12" i="3"/>
  <c r="L13" i="3"/>
  <c r="M13" i="3"/>
  <c r="C14" i="3"/>
  <c r="D14" i="3"/>
  <c r="E14" i="3"/>
  <c r="F14" i="3"/>
  <c r="G14" i="3"/>
  <c r="H14" i="3"/>
  <c r="I14" i="3"/>
  <c r="J14" i="3"/>
  <c r="K14" i="3"/>
  <c r="L14" i="3"/>
  <c r="M14" i="3"/>
  <c r="L15" i="3"/>
  <c r="L17" i="3" s="1"/>
  <c r="M15" i="3"/>
  <c r="M17" i="3" s="1"/>
  <c r="L16" i="3"/>
  <c r="M16" i="3"/>
  <c r="C17" i="3"/>
  <c r="D17" i="3"/>
  <c r="E17" i="3"/>
  <c r="F17" i="3"/>
  <c r="G17" i="3"/>
  <c r="H17" i="3"/>
  <c r="I17" i="3"/>
  <c r="J17" i="3"/>
  <c r="K17" i="3"/>
  <c r="E18" i="3"/>
  <c r="F18" i="3"/>
  <c r="L18" i="3"/>
  <c r="M18" i="3"/>
  <c r="L19" i="3"/>
  <c r="M19" i="3"/>
  <c r="L20" i="3"/>
  <c r="L25" i="3" s="1"/>
  <c r="M20" i="3"/>
  <c r="L21" i="3"/>
  <c r="M21" i="3"/>
  <c r="L22" i="3"/>
  <c r="M22" i="3"/>
  <c r="L23" i="3"/>
  <c r="M23" i="3"/>
  <c r="L24" i="3"/>
  <c r="M24" i="3"/>
  <c r="C25" i="3"/>
  <c r="D25" i="3"/>
  <c r="E25" i="3"/>
  <c r="F25" i="3"/>
  <c r="G25" i="3"/>
  <c r="H25" i="3"/>
  <c r="I25" i="3"/>
  <c r="J25" i="3"/>
  <c r="K25" i="3"/>
  <c r="M25" i="3"/>
  <c r="L26" i="3"/>
  <c r="M26" i="3"/>
  <c r="L27" i="3"/>
  <c r="M27" i="3"/>
  <c r="L28" i="3"/>
  <c r="M28" i="3"/>
  <c r="C29" i="3"/>
  <c r="D29" i="3"/>
  <c r="E29" i="3"/>
  <c r="F29" i="3"/>
  <c r="G29" i="3"/>
  <c r="H29" i="3"/>
  <c r="I29" i="3"/>
  <c r="J29" i="3"/>
  <c r="K29" i="3"/>
  <c r="L29" i="3"/>
  <c r="M29" i="3"/>
  <c r="L30" i="3"/>
  <c r="L33" i="3" s="1"/>
  <c r="M30" i="3"/>
  <c r="M33" i="3" s="1"/>
  <c r="L31" i="3"/>
  <c r="M31" i="3"/>
  <c r="L32" i="3"/>
  <c r="M32" i="3"/>
  <c r="C33" i="3"/>
  <c r="D33" i="3"/>
  <c r="E33" i="3"/>
  <c r="F33" i="3"/>
  <c r="G33" i="3"/>
  <c r="H33" i="3"/>
  <c r="I33" i="3"/>
  <c r="J33" i="3"/>
  <c r="K33" i="3"/>
  <c r="L34" i="3"/>
  <c r="L36" i="3" s="1"/>
  <c r="M34" i="3"/>
  <c r="M36" i="3" s="1"/>
  <c r="L35" i="3"/>
  <c r="M35" i="3"/>
  <c r="C36" i="3"/>
  <c r="D36" i="3"/>
  <c r="E36" i="3"/>
  <c r="F36" i="3"/>
  <c r="G36" i="3"/>
  <c r="H36" i="3"/>
  <c r="I36" i="3"/>
  <c r="J36" i="3"/>
  <c r="K36" i="3"/>
  <c r="L37" i="3"/>
  <c r="L39" i="3" s="1"/>
  <c r="M37" i="3"/>
  <c r="M39" i="3" s="1"/>
  <c r="L38" i="3"/>
  <c r="M38" i="3"/>
  <c r="C39" i="3"/>
  <c r="D39" i="3"/>
  <c r="E39" i="3"/>
  <c r="F39" i="3"/>
  <c r="G39" i="3"/>
  <c r="H39" i="3"/>
  <c r="I39" i="3"/>
  <c r="J39" i="3"/>
  <c r="K39" i="3"/>
  <c r="L40" i="3"/>
  <c r="M40" i="3"/>
  <c r="L41" i="3"/>
  <c r="M41" i="3"/>
  <c r="M43" i="3" s="1"/>
  <c r="L42" i="3"/>
  <c r="M42" i="3"/>
  <c r="C43" i="3"/>
  <c r="D43" i="3"/>
  <c r="E43" i="3"/>
  <c r="F43" i="3"/>
  <c r="G43" i="3"/>
  <c r="H43" i="3"/>
  <c r="I43" i="3"/>
  <c r="J43" i="3"/>
  <c r="K43" i="3"/>
  <c r="L43" i="3"/>
  <c r="L44" i="3"/>
  <c r="M44" i="3"/>
  <c r="L45" i="3"/>
  <c r="M45" i="3"/>
  <c r="L46" i="3"/>
  <c r="M46" i="3"/>
  <c r="L47" i="3"/>
  <c r="M47" i="3"/>
  <c r="L48" i="3"/>
  <c r="L49" i="3" s="1"/>
  <c r="M48" i="3"/>
  <c r="M49" i="3" s="1"/>
  <c r="C49" i="3"/>
  <c r="D49" i="3"/>
  <c r="E49" i="3"/>
  <c r="F49" i="3"/>
  <c r="G49" i="3"/>
  <c r="H49" i="3"/>
  <c r="I49" i="3"/>
  <c r="J49" i="3"/>
  <c r="K49" i="3"/>
  <c r="H50" i="3"/>
  <c r="L50" i="3"/>
  <c r="M50" i="3"/>
  <c r="L51" i="3"/>
  <c r="M51" i="3"/>
  <c r="C52" i="3"/>
  <c r="D52" i="3"/>
  <c r="E52" i="3"/>
  <c r="F52" i="3"/>
  <c r="G52" i="3"/>
  <c r="H52" i="3"/>
  <c r="I52" i="3"/>
  <c r="J52" i="3"/>
  <c r="K52" i="3"/>
  <c r="L52" i="3"/>
  <c r="M52" i="3"/>
  <c r="L53" i="3"/>
  <c r="L56" i="3" s="1"/>
  <c r="M53" i="3"/>
  <c r="M56" i="3" s="1"/>
  <c r="L54" i="3"/>
  <c r="M54" i="3"/>
  <c r="L55" i="3"/>
  <c r="M55" i="3"/>
  <c r="C56" i="3"/>
  <c r="D56" i="3"/>
  <c r="E56" i="3"/>
  <c r="F56" i="3"/>
  <c r="G56" i="3"/>
  <c r="H56" i="3"/>
  <c r="I56" i="3"/>
  <c r="J56" i="3"/>
  <c r="K56" i="3"/>
  <c r="L57" i="3"/>
  <c r="L59" i="3" s="1"/>
  <c r="M57" i="3"/>
  <c r="M59" i="3" s="1"/>
  <c r="L58" i="3"/>
  <c r="M58" i="3"/>
  <c r="C59" i="3"/>
  <c r="D59" i="3"/>
  <c r="E59" i="3"/>
  <c r="F59" i="3"/>
  <c r="G59" i="3"/>
  <c r="H59" i="3"/>
  <c r="I59" i="3"/>
  <c r="J59" i="3"/>
  <c r="K59" i="3"/>
  <c r="L60" i="3"/>
  <c r="L62" i="3" s="1"/>
  <c r="M60" i="3"/>
  <c r="M62" i="3" s="1"/>
  <c r="L61" i="3"/>
  <c r="M61" i="3"/>
  <c r="C62" i="3"/>
  <c r="D62" i="3"/>
  <c r="E62" i="3"/>
  <c r="F62" i="3"/>
  <c r="G62" i="3"/>
  <c r="H62" i="3"/>
  <c r="I62" i="3"/>
  <c r="J62" i="3"/>
  <c r="K62" i="3"/>
  <c r="L63" i="3"/>
  <c r="M63" i="3"/>
  <c r="L64" i="3"/>
  <c r="M64" i="3"/>
  <c r="C65" i="3"/>
  <c r="D65" i="3"/>
  <c r="E65" i="3"/>
  <c r="F65" i="3"/>
  <c r="G65" i="3"/>
  <c r="H65" i="3"/>
  <c r="I65" i="3"/>
  <c r="J65" i="3"/>
  <c r="K65" i="3"/>
  <c r="L65" i="3"/>
  <c r="M65" i="3"/>
  <c r="L66" i="3"/>
  <c r="L68" i="3" s="1"/>
  <c r="M66" i="3"/>
  <c r="L67" i="3"/>
  <c r="M67" i="3"/>
  <c r="C68" i="3"/>
  <c r="D68" i="3"/>
  <c r="E68" i="3"/>
  <c r="F68" i="3"/>
  <c r="G68" i="3"/>
  <c r="H68" i="3"/>
  <c r="I68" i="3"/>
  <c r="J68" i="3"/>
  <c r="K68" i="3"/>
  <c r="M68" i="3"/>
  <c r="L69" i="3"/>
  <c r="L71" i="3" s="1"/>
  <c r="M69" i="3"/>
  <c r="M71" i="3" s="1"/>
  <c r="L70" i="3"/>
  <c r="M70" i="3"/>
  <c r="C71" i="3"/>
  <c r="D71" i="3"/>
  <c r="E71" i="3"/>
  <c r="F71" i="3"/>
  <c r="G71" i="3"/>
  <c r="H71" i="3"/>
  <c r="I71" i="3"/>
  <c r="J71" i="3"/>
  <c r="K71" i="3"/>
  <c r="L72" i="3"/>
  <c r="L75" i="3" s="1"/>
  <c r="M72" i="3"/>
  <c r="M75" i="3" s="1"/>
  <c r="L73" i="3"/>
  <c r="M73" i="3"/>
  <c r="L74" i="3"/>
  <c r="M74" i="3"/>
  <c r="C75" i="3"/>
  <c r="D75" i="3"/>
  <c r="E75" i="3"/>
  <c r="F75" i="3"/>
  <c r="G75" i="3"/>
  <c r="H75" i="3"/>
  <c r="I75" i="3"/>
  <c r="J75" i="3"/>
  <c r="K75" i="3"/>
  <c r="L76" i="3"/>
  <c r="L79" i="3" s="1"/>
  <c r="M76" i="3"/>
  <c r="M79" i="3" s="1"/>
  <c r="L77" i="3"/>
  <c r="M77" i="3"/>
  <c r="L78" i="3"/>
  <c r="M78" i="3"/>
  <c r="C79" i="3"/>
  <c r="D79" i="3"/>
  <c r="E79" i="3"/>
  <c r="F79" i="3"/>
  <c r="G79" i="3"/>
  <c r="H79" i="3"/>
  <c r="I79" i="3"/>
  <c r="I89" i="3" s="1"/>
  <c r="I289" i="3" s="1"/>
  <c r="J79" i="3"/>
  <c r="K79" i="3"/>
  <c r="L80" i="3"/>
  <c r="M80" i="3"/>
  <c r="L81" i="3"/>
  <c r="M81" i="3"/>
  <c r="C82" i="3"/>
  <c r="D82" i="3"/>
  <c r="E82" i="3"/>
  <c r="E89" i="3" s="1"/>
  <c r="F82" i="3"/>
  <c r="G82" i="3"/>
  <c r="G89" i="3" s="1"/>
  <c r="H82" i="3"/>
  <c r="I82" i="3"/>
  <c r="J82" i="3"/>
  <c r="K82" i="3"/>
  <c r="L82" i="3"/>
  <c r="M82" i="3"/>
  <c r="L83" i="3"/>
  <c r="L85" i="3" s="1"/>
  <c r="M83" i="3"/>
  <c r="M85" i="3" s="1"/>
  <c r="L84" i="3"/>
  <c r="M84" i="3"/>
  <c r="C85" i="3"/>
  <c r="C89" i="3" s="1"/>
  <c r="D85" i="3"/>
  <c r="D89" i="3" s="1"/>
  <c r="E85" i="3"/>
  <c r="F85" i="3"/>
  <c r="F89" i="3" s="1"/>
  <c r="G85" i="3"/>
  <c r="H85" i="3"/>
  <c r="H89" i="3" s="1"/>
  <c r="I85" i="3"/>
  <c r="J85" i="3"/>
  <c r="J89" i="3" s="1"/>
  <c r="K85" i="3"/>
  <c r="K89" i="3" s="1"/>
  <c r="L86" i="3"/>
  <c r="M86" i="3"/>
  <c r="L87" i="3"/>
  <c r="M87" i="3"/>
  <c r="L88" i="3"/>
  <c r="M88" i="3"/>
  <c r="L90" i="3"/>
  <c r="M90" i="3"/>
  <c r="L91" i="3"/>
  <c r="M91" i="3"/>
  <c r="M93" i="3" s="1"/>
  <c r="L92" i="3"/>
  <c r="L93" i="3" s="1"/>
  <c r="M92" i="3"/>
  <c r="C93" i="3"/>
  <c r="D93" i="3"/>
  <c r="E93" i="3"/>
  <c r="F93" i="3"/>
  <c r="G93" i="3"/>
  <c r="H93" i="3"/>
  <c r="I93" i="3"/>
  <c r="J93" i="3"/>
  <c r="K93" i="3"/>
  <c r="L94" i="3"/>
  <c r="M94" i="3"/>
  <c r="L95" i="3"/>
  <c r="M95" i="3"/>
  <c r="L96" i="3"/>
  <c r="L98" i="3" s="1"/>
  <c r="M96" i="3"/>
  <c r="L97" i="3"/>
  <c r="M97" i="3"/>
  <c r="M98" i="3" s="1"/>
  <c r="C98" i="3"/>
  <c r="D98" i="3"/>
  <c r="E98" i="3"/>
  <c r="F98" i="3"/>
  <c r="G98" i="3"/>
  <c r="H98" i="3"/>
  <c r="I98" i="3"/>
  <c r="J98" i="3"/>
  <c r="K98" i="3"/>
  <c r="L99" i="3"/>
  <c r="L101" i="3" s="1"/>
  <c r="M99" i="3"/>
  <c r="M101" i="3" s="1"/>
  <c r="L100" i="3"/>
  <c r="M100" i="3"/>
  <c r="C101" i="3"/>
  <c r="D101" i="3"/>
  <c r="E101" i="3"/>
  <c r="F101" i="3"/>
  <c r="G101" i="3"/>
  <c r="H101" i="3"/>
  <c r="I101" i="3"/>
  <c r="J101" i="3"/>
  <c r="K101" i="3"/>
  <c r="L102" i="3"/>
  <c r="M102" i="3"/>
  <c r="L103" i="3"/>
  <c r="M103" i="3"/>
  <c r="C104" i="3"/>
  <c r="D104" i="3"/>
  <c r="E104" i="3"/>
  <c r="F104" i="3"/>
  <c r="G104" i="3"/>
  <c r="H104" i="3"/>
  <c r="I104" i="3"/>
  <c r="J104" i="3"/>
  <c r="K104" i="3"/>
  <c r="L104" i="3"/>
  <c r="M104" i="3"/>
  <c r="L105" i="3"/>
  <c r="L107" i="3" s="1"/>
  <c r="M105" i="3"/>
  <c r="M107" i="3" s="1"/>
  <c r="L106" i="3"/>
  <c r="M106" i="3"/>
  <c r="C107" i="3"/>
  <c r="D107" i="3"/>
  <c r="E107" i="3"/>
  <c r="F107" i="3"/>
  <c r="G107" i="3"/>
  <c r="H107" i="3"/>
  <c r="I107" i="3"/>
  <c r="J107" i="3"/>
  <c r="K107" i="3"/>
  <c r="L108" i="3"/>
  <c r="L110" i="3" s="1"/>
  <c r="M108" i="3"/>
  <c r="L109" i="3"/>
  <c r="M109" i="3"/>
  <c r="M110" i="3" s="1"/>
  <c r="C110" i="3"/>
  <c r="D110" i="3"/>
  <c r="E110" i="3"/>
  <c r="F110" i="3"/>
  <c r="G110" i="3"/>
  <c r="H110" i="3"/>
  <c r="I110" i="3"/>
  <c r="J110" i="3"/>
  <c r="K110" i="3"/>
  <c r="L111" i="3"/>
  <c r="L113" i="3" s="1"/>
  <c r="M111" i="3"/>
  <c r="M113" i="3" s="1"/>
  <c r="L112" i="3"/>
  <c r="M112" i="3"/>
  <c r="C113" i="3"/>
  <c r="D113" i="3"/>
  <c r="E113" i="3"/>
  <c r="F113" i="3"/>
  <c r="G113" i="3"/>
  <c r="H113" i="3"/>
  <c r="I113" i="3"/>
  <c r="J113" i="3"/>
  <c r="K113" i="3"/>
  <c r="L114" i="3"/>
  <c r="M114" i="3"/>
  <c r="L115" i="3"/>
  <c r="M115" i="3"/>
  <c r="L116" i="3"/>
  <c r="M116" i="3"/>
  <c r="C117" i="3"/>
  <c r="D117" i="3"/>
  <c r="E117" i="3"/>
  <c r="F117" i="3"/>
  <c r="G117" i="3"/>
  <c r="H117" i="3"/>
  <c r="I117" i="3"/>
  <c r="J117" i="3"/>
  <c r="K117" i="3"/>
  <c r="L117" i="3"/>
  <c r="M117" i="3"/>
  <c r="L118" i="3"/>
  <c r="M118" i="3"/>
  <c r="L119" i="3"/>
  <c r="M119" i="3"/>
  <c r="L120" i="3"/>
  <c r="M120" i="3"/>
  <c r="L121" i="3"/>
  <c r="M121" i="3"/>
  <c r="C122" i="3"/>
  <c r="D122" i="3"/>
  <c r="E122" i="3"/>
  <c r="F122" i="3"/>
  <c r="G122" i="3"/>
  <c r="G135" i="3" s="1"/>
  <c r="H122" i="3"/>
  <c r="I122" i="3"/>
  <c r="J122" i="3"/>
  <c r="K122" i="3"/>
  <c r="L122" i="3"/>
  <c r="M122" i="3"/>
  <c r="L123" i="3"/>
  <c r="L125" i="3" s="1"/>
  <c r="M123" i="3"/>
  <c r="M125" i="3" s="1"/>
  <c r="L124" i="3"/>
  <c r="M124" i="3"/>
  <c r="C125" i="3"/>
  <c r="D125" i="3"/>
  <c r="E125" i="3"/>
  <c r="F125" i="3"/>
  <c r="G125" i="3"/>
  <c r="H125" i="3"/>
  <c r="I125" i="3"/>
  <c r="J125" i="3"/>
  <c r="K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C134" i="3"/>
  <c r="C135" i="3" s="1"/>
  <c r="D134" i="3"/>
  <c r="D135" i="3" s="1"/>
  <c r="E134" i="3"/>
  <c r="E135" i="3" s="1"/>
  <c r="F134" i="3"/>
  <c r="F135" i="3" s="1"/>
  <c r="G134" i="3"/>
  <c r="H134" i="3"/>
  <c r="H135" i="3" s="1"/>
  <c r="I134" i="3"/>
  <c r="I135" i="3" s="1"/>
  <c r="J134" i="3"/>
  <c r="J135" i="3" s="1"/>
  <c r="K134" i="3"/>
  <c r="K135" i="3" s="1"/>
  <c r="L134" i="3"/>
  <c r="M134" i="3"/>
  <c r="L136" i="3"/>
  <c r="M136" i="3"/>
  <c r="L137" i="3"/>
  <c r="M137" i="3"/>
  <c r="M139" i="3" s="1"/>
  <c r="L138" i="3"/>
  <c r="L139" i="3" s="1"/>
  <c r="M138" i="3"/>
  <c r="C139" i="3"/>
  <c r="D139" i="3"/>
  <c r="E139" i="3"/>
  <c r="F139" i="3"/>
  <c r="G139" i="3"/>
  <c r="H139" i="3"/>
  <c r="I139" i="3"/>
  <c r="J139" i="3"/>
  <c r="K139" i="3"/>
  <c r="L140" i="3"/>
  <c r="L142" i="3" s="1"/>
  <c r="M140" i="3"/>
  <c r="M142" i="3" s="1"/>
  <c r="L141" i="3"/>
  <c r="M141" i="3"/>
  <c r="C142" i="3"/>
  <c r="D142" i="3"/>
  <c r="E142" i="3"/>
  <c r="F142" i="3"/>
  <c r="G142" i="3"/>
  <c r="H142" i="3"/>
  <c r="I142" i="3"/>
  <c r="J142" i="3"/>
  <c r="K142" i="3"/>
  <c r="L143" i="3"/>
  <c r="M143" i="3"/>
  <c r="L144" i="3"/>
  <c r="M144" i="3"/>
  <c r="L145" i="3"/>
  <c r="M145" i="3"/>
  <c r="C146" i="3"/>
  <c r="D146" i="3"/>
  <c r="E146" i="3"/>
  <c r="F146" i="3"/>
  <c r="G146" i="3"/>
  <c r="H146" i="3"/>
  <c r="I146" i="3"/>
  <c r="J146" i="3"/>
  <c r="K146" i="3"/>
  <c r="L146" i="3"/>
  <c r="M146" i="3"/>
  <c r="C147" i="3"/>
  <c r="L147" i="3" s="1"/>
  <c r="L156" i="3" s="1"/>
  <c r="M147" i="3"/>
  <c r="L148" i="3"/>
  <c r="M148" i="3"/>
  <c r="M156" i="3" s="1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C156" i="3"/>
  <c r="D156" i="3"/>
  <c r="E156" i="3"/>
  <c r="F156" i="3"/>
  <c r="G156" i="3"/>
  <c r="H156" i="3"/>
  <c r="I156" i="3"/>
  <c r="J156" i="3"/>
  <c r="K156" i="3"/>
  <c r="L157" i="3"/>
  <c r="M157" i="3"/>
  <c r="L158" i="3"/>
  <c r="L160" i="3" s="1"/>
  <c r="M158" i="3"/>
  <c r="L159" i="3"/>
  <c r="M159" i="3"/>
  <c r="M160" i="3" s="1"/>
  <c r="C160" i="3"/>
  <c r="D160" i="3"/>
  <c r="E160" i="3"/>
  <c r="F160" i="3"/>
  <c r="G160" i="3"/>
  <c r="H160" i="3"/>
  <c r="I160" i="3"/>
  <c r="J160" i="3"/>
  <c r="K160" i="3"/>
  <c r="L161" i="3"/>
  <c r="M161" i="3"/>
  <c r="L162" i="3"/>
  <c r="L164" i="3" s="1"/>
  <c r="M162" i="3"/>
  <c r="M164" i="3" s="1"/>
  <c r="L163" i="3"/>
  <c r="M163" i="3"/>
  <c r="C164" i="3"/>
  <c r="D164" i="3"/>
  <c r="E164" i="3"/>
  <c r="F164" i="3"/>
  <c r="G164" i="3"/>
  <c r="H164" i="3"/>
  <c r="I164" i="3"/>
  <c r="J164" i="3"/>
  <c r="K164" i="3"/>
  <c r="L165" i="3"/>
  <c r="M165" i="3"/>
  <c r="L166" i="3"/>
  <c r="M166" i="3"/>
  <c r="M168" i="3" s="1"/>
  <c r="L167" i="3"/>
  <c r="M167" i="3"/>
  <c r="C168" i="3"/>
  <c r="D168" i="3"/>
  <c r="E168" i="3"/>
  <c r="F168" i="3"/>
  <c r="G168" i="3"/>
  <c r="H168" i="3"/>
  <c r="I168" i="3"/>
  <c r="J168" i="3"/>
  <c r="K168" i="3"/>
  <c r="L168" i="3"/>
  <c r="L169" i="3"/>
  <c r="M169" i="3"/>
  <c r="L170" i="3"/>
  <c r="M170" i="3"/>
  <c r="L171" i="3"/>
  <c r="M171" i="3"/>
  <c r="M174" i="3" s="1"/>
  <c r="L172" i="3"/>
  <c r="L174" i="3" s="1"/>
  <c r="M172" i="3"/>
  <c r="L173" i="3"/>
  <c r="M173" i="3"/>
  <c r="C174" i="3"/>
  <c r="D174" i="3"/>
  <c r="E174" i="3"/>
  <c r="F174" i="3"/>
  <c r="G174" i="3"/>
  <c r="G185" i="3" s="1"/>
  <c r="H174" i="3"/>
  <c r="I174" i="3"/>
  <c r="J174" i="3"/>
  <c r="K174" i="3"/>
  <c r="L175" i="3"/>
  <c r="M175" i="3"/>
  <c r="L176" i="3"/>
  <c r="M176" i="3"/>
  <c r="L177" i="3"/>
  <c r="M177" i="3"/>
  <c r="M179" i="3" s="1"/>
  <c r="L178" i="3"/>
  <c r="M178" i="3"/>
  <c r="C179" i="3"/>
  <c r="D179" i="3"/>
  <c r="E179" i="3"/>
  <c r="F179" i="3"/>
  <c r="G179" i="3"/>
  <c r="H179" i="3"/>
  <c r="I179" i="3"/>
  <c r="J179" i="3"/>
  <c r="K179" i="3"/>
  <c r="L179" i="3"/>
  <c r="L180" i="3"/>
  <c r="M180" i="3"/>
  <c r="L181" i="3"/>
  <c r="M181" i="3"/>
  <c r="L182" i="3"/>
  <c r="M182" i="3"/>
  <c r="L183" i="3"/>
  <c r="M183" i="3"/>
  <c r="C184" i="3"/>
  <c r="C185" i="3" s="1"/>
  <c r="D184" i="3"/>
  <c r="D185" i="3" s="1"/>
  <c r="E184" i="3"/>
  <c r="E185" i="3" s="1"/>
  <c r="F184" i="3"/>
  <c r="F185" i="3" s="1"/>
  <c r="G184" i="3"/>
  <c r="H184" i="3"/>
  <c r="H185" i="3" s="1"/>
  <c r="I184" i="3"/>
  <c r="I185" i="3" s="1"/>
  <c r="J184" i="3"/>
  <c r="J185" i="3" s="1"/>
  <c r="K184" i="3"/>
  <c r="K185" i="3" s="1"/>
  <c r="L184" i="3"/>
  <c r="M184" i="3"/>
  <c r="L186" i="3"/>
  <c r="L187" i="3" s="1"/>
  <c r="M186" i="3"/>
  <c r="M187" i="3" s="1"/>
  <c r="C187" i="3"/>
  <c r="D187" i="3"/>
  <c r="E187" i="3"/>
  <c r="F187" i="3"/>
  <c r="G187" i="3"/>
  <c r="H187" i="3"/>
  <c r="I187" i="3"/>
  <c r="J187" i="3"/>
  <c r="K187" i="3"/>
  <c r="L188" i="3"/>
  <c r="M188" i="3"/>
  <c r="L189" i="3"/>
  <c r="M189" i="3"/>
  <c r="M191" i="3" s="1"/>
  <c r="L190" i="3"/>
  <c r="M190" i="3"/>
  <c r="C191" i="3"/>
  <c r="D191" i="3"/>
  <c r="E191" i="3"/>
  <c r="F191" i="3"/>
  <c r="G191" i="3"/>
  <c r="H191" i="3"/>
  <c r="I191" i="3"/>
  <c r="J191" i="3"/>
  <c r="K191" i="3"/>
  <c r="L191" i="3"/>
  <c r="L192" i="3"/>
  <c r="M192" i="3"/>
  <c r="L193" i="3"/>
  <c r="M193" i="3"/>
  <c r="L194" i="3"/>
  <c r="M194" i="3"/>
  <c r="C195" i="3"/>
  <c r="D195" i="3"/>
  <c r="E195" i="3"/>
  <c r="F195" i="3"/>
  <c r="G195" i="3"/>
  <c r="H195" i="3"/>
  <c r="I195" i="3"/>
  <c r="J195" i="3"/>
  <c r="K195" i="3"/>
  <c r="L195" i="3"/>
  <c r="M195" i="3"/>
  <c r="L196" i="3"/>
  <c r="M196" i="3"/>
  <c r="L197" i="3"/>
  <c r="M197" i="3"/>
  <c r="L198" i="3"/>
  <c r="M198" i="3"/>
  <c r="L199" i="3"/>
  <c r="L205" i="3" s="1"/>
  <c r="M199" i="3"/>
  <c r="L200" i="3"/>
  <c r="M200" i="3"/>
  <c r="L201" i="3"/>
  <c r="M201" i="3"/>
  <c r="L202" i="3"/>
  <c r="M202" i="3"/>
  <c r="M205" i="3" s="1"/>
  <c r="L203" i="3"/>
  <c r="M203" i="3"/>
  <c r="L204" i="3"/>
  <c r="M204" i="3"/>
  <c r="C205" i="3"/>
  <c r="D205" i="3"/>
  <c r="E205" i="3"/>
  <c r="F205" i="3"/>
  <c r="G205" i="3"/>
  <c r="H205" i="3"/>
  <c r="I205" i="3"/>
  <c r="J205" i="3"/>
  <c r="K205" i="3"/>
  <c r="L206" i="3"/>
  <c r="M206" i="3"/>
  <c r="L207" i="3"/>
  <c r="L209" i="3" s="1"/>
  <c r="M207" i="3"/>
  <c r="M209" i="3" s="1"/>
  <c r="L208" i="3"/>
  <c r="M208" i="3"/>
  <c r="C209" i="3"/>
  <c r="D209" i="3"/>
  <c r="E209" i="3"/>
  <c r="F209" i="3"/>
  <c r="G209" i="3"/>
  <c r="H209" i="3"/>
  <c r="I209" i="3"/>
  <c r="J209" i="3"/>
  <c r="K209" i="3"/>
  <c r="L210" i="3"/>
  <c r="M210" i="3"/>
  <c r="M213" i="3" s="1"/>
  <c r="L211" i="3"/>
  <c r="M211" i="3"/>
  <c r="L212" i="3"/>
  <c r="M212" i="3"/>
  <c r="C213" i="3"/>
  <c r="D213" i="3"/>
  <c r="E213" i="3"/>
  <c r="F213" i="3"/>
  <c r="G213" i="3"/>
  <c r="H213" i="3"/>
  <c r="I213" i="3"/>
  <c r="J213" i="3"/>
  <c r="K213" i="3"/>
  <c r="L213" i="3"/>
  <c r="L214" i="3"/>
  <c r="M214" i="3"/>
  <c r="L215" i="3"/>
  <c r="M215" i="3"/>
  <c r="L216" i="3"/>
  <c r="M216" i="3"/>
  <c r="C217" i="3"/>
  <c r="D217" i="3"/>
  <c r="E217" i="3"/>
  <c r="F217" i="3"/>
  <c r="G217" i="3"/>
  <c r="H217" i="3"/>
  <c r="I217" i="3"/>
  <c r="J217" i="3"/>
  <c r="K217" i="3"/>
  <c r="L217" i="3"/>
  <c r="M217" i="3"/>
  <c r="L218" i="3"/>
  <c r="L221" i="3" s="1"/>
  <c r="M218" i="3"/>
  <c r="M221" i="3" s="1"/>
  <c r="L219" i="3"/>
  <c r="M219" i="3"/>
  <c r="L220" i="3"/>
  <c r="M220" i="3"/>
  <c r="C221" i="3"/>
  <c r="D221" i="3"/>
  <c r="E221" i="3"/>
  <c r="F221" i="3"/>
  <c r="F223" i="3" s="1"/>
  <c r="G221" i="3"/>
  <c r="G223" i="3" s="1"/>
  <c r="H221" i="3"/>
  <c r="H223" i="3" s="1"/>
  <c r="I221" i="3"/>
  <c r="I223" i="3" s="1"/>
  <c r="J221" i="3"/>
  <c r="J223" i="3" s="1"/>
  <c r="K221" i="3"/>
  <c r="K223" i="3" s="1"/>
  <c r="L222" i="3"/>
  <c r="L223" i="3" s="1"/>
  <c r="M222" i="3"/>
  <c r="C223" i="3"/>
  <c r="D223" i="3"/>
  <c r="E223" i="3"/>
  <c r="L224" i="3"/>
  <c r="M224" i="3"/>
  <c r="M225" i="3" s="1"/>
  <c r="C225" i="3"/>
  <c r="D225" i="3"/>
  <c r="E225" i="3"/>
  <c r="F225" i="3"/>
  <c r="G225" i="3"/>
  <c r="H225" i="3"/>
  <c r="I225" i="3"/>
  <c r="J225" i="3"/>
  <c r="K225" i="3"/>
  <c r="L225" i="3"/>
  <c r="L226" i="3"/>
  <c r="M226" i="3"/>
  <c r="L227" i="3"/>
  <c r="M227" i="3"/>
  <c r="C228" i="3"/>
  <c r="D228" i="3"/>
  <c r="E228" i="3"/>
  <c r="F228" i="3"/>
  <c r="G228" i="3"/>
  <c r="H228" i="3"/>
  <c r="I228" i="3"/>
  <c r="J228" i="3"/>
  <c r="K228" i="3"/>
  <c r="L228" i="3"/>
  <c r="M228" i="3"/>
  <c r="L229" i="3"/>
  <c r="M229" i="3"/>
  <c r="L230" i="3"/>
  <c r="M230" i="3"/>
  <c r="C231" i="3"/>
  <c r="L231" i="3"/>
  <c r="M231" i="3"/>
  <c r="L232" i="3"/>
  <c r="M232" i="3"/>
  <c r="L233" i="3"/>
  <c r="M233" i="3"/>
  <c r="L234" i="3"/>
  <c r="M234" i="3"/>
  <c r="C235" i="3"/>
  <c r="D235" i="3"/>
  <c r="E235" i="3"/>
  <c r="F235" i="3"/>
  <c r="G235" i="3"/>
  <c r="H235" i="3"/>
  <c r="I235" i="3"/>
  <c r="J235" i="3"/>
  <c r="K235" i="3"/>
  <c r="L235" i="3"/>
  <c r="M235" i="3"/>
  <c r="L236" i="3"/>
  <c r="L238" i="3" s="1"/>
  <c r="M236" i="3"/>
  <c r="L237" i="3"/>
  <c r="M237" i="3"/>
  <c r="C238" i="3"/>
  <c r="D238" i="3"/>
  <c r="E238" i="3"/>
  <c r="F238" i="3"/>
  <c r="F240" i="3" s="1"/>
  <c r="G238" i="3"/>
  <c r="G240" i="3" s="1"/>
  <c r="H238" i="3"/>
  <c r="H240" i="3" s="1"/>
  <c r="I238" i="3"/>
  <c r="I240" i="3" s="1"/>
  <c r="J238" i="3"/>
  <c r="J240" i="3" s="1"/>
  <c r="K238" i="3"/>
  <c r="K240" i="3" s="1"/>
  <c r="M238" i="3"/>
  <c r="L239" i="3"/>
  <c r="M239" i="3"/>
  <c r="M240" i="3" s="1"/>
  <c r="C240" i="3"/>
  <c r="D240" i="3"/>
  <c r="E240" i="3"/>
  <c r="L241" i="3"/>
  <c r="M241" i="3"/>
  <c r="L242" i="3"/>
  <c r="M242" i="3"/>
  <c r="L243" i="3"/>
  <c r="L248" i="3" s="1"/>
  <c r="M243" i="3"/>
  <c r="L244" i="3"/>
  <c r="M244" i="3"/>
  <c r="L245" i="3"/>
  <c r="M245" i="3"/>
  <c r="M248" i="3" s="1"/>
  <c r="L246" i="3"/>
  <c r="M246" i="3"/>
  <c r="L247" i="3"/>
  <c r="M247" i="3"/>
  <c r="C248" i="3"/>
  <c r="D248" i="3"/>
  <c r="E248" i="3"/>
  <c r="F248" i="3"/>
  <c r="G248" i="3"/>
  <c r="H248" i="3"/>
  <c r="I248" i="3"/>
  <c r="J248" i="3"/>
  <c r="K248" i="3"/>
  <c r="L249" i="3"/>
  <c r="M249" i="3"/>
  <c r="L250" i="3"/>
  <c r="L253" i="3" s="1"/>
  <c r="M250" i="3"/>
  <c r="M253" i="3" s="1"/>
  <c r="L251" i="3"/>
  <c r="M251" i="3"/>
  <c r="L252" i="3"/>
  <c r="M252" i="3"/>
  <c r="C253" i="3"/>
  <c r="D253" i="3"/>
  <c r="E253" i="3"/>
  <c r="F253" i="3"/>
  <c r="G253" i="3"/>
  <c r="H253" i="3"/>
  <c r="I253" i="3"/>
  <c r="J253" i="3"/>
  <c r="K253" i="3"/>
  <c r="L254" i="3"/>
  <c r="L256" i="3" s="1"/>
  <c r="M254" i="3"/>
  <c r="L255" i="3"/>
  <c r="M255" i="3"/>
  <c r="M256" i="3" s="1"/>
  <c r="C256" i="3"/>
  <c r="C262" i="3" s="1"/>
  <c r="D256" i="3"/>
  <c r="E256" i="3"/>
  <c r="F256" i="3"/>
  <c r="G256" i="3"/>
  <c r="H256" i="3"/>
  <c r="I256" i="3"/>
  <c r="J256" i="3"/>
  <c r="J262" i="3" s="1"/>
  <c r="K256" i="3"/>
  <c r="K262" i="3" s="1"/>
  <c r="L257" i="3"/>
  <c r="L260" i="3" s="1"/>
  <c r="M257" i="3"/>
  <c r="M260" i="3" s="1"/>
  <c r="L258" i="3"/>
  <c r="M258" i="3"/>
  <c r="L259" i="3"/>
  <c r="M259" i="3"/>
  <c r="C260" i="3"/>
  <c r="D260" i="3"/>
  <c r="D262" i="3" s="1"/>
  <c r="E260" i="3"/>
  <c r="E262" i="3" s="1"/>
  <c r="F260" i="3"/>
  <c r="F262" i="3" s="1"/>
  <c r="G260" i="3"/>
  <c r="G262" i="3" s="1"/>
  <c r="H260" i="3"/>
  <c r="H262" i="3" s="1"/>
  <c r="I260" i="3"/>
  <c r="I262" i="3" s="1"/>
  <c r="J260" i="3"/>
  <c r="K260" i="3"/>
  <c r="L261" i="3"/>
  <c r="M261" i="3"/>
  <c r="E263" i="3"/>
  <c r="E265" i="3" s="1"/>
  <c r="F263" i="3"/>
  <c r="M263" i="3" s="1"/>
  <c r="M265" i="3" s="1"/>
  <c r="L263" i="3"/>
  <c r="L265" i="3" s="1"/>
  <c r="L264" i="3"/>
  <c r="M264" i="3"/>
  <c r="C265" i="3"/>
  <c r="D265" i="3"/>
  <c r="G265" i="3"/>
  <c r="H265" i="3"/>
  <c r="I265" i="3"/>
  <c r="J265" i="3"/>
  <c r="K265" i="3"/>
  <c r="L266" i="3"/>
  <c r="M266" i="3"/>
  <c r="L267" i="3"/>
  <c r="L269" i="3" s="1"/>
  <c r="M267" i="3"/>
  <c r="M269" i="3" s="1"/>
  <c r="L268" i="3"/>
  <c r="M268" i="3"/>
  <c r="C269" i="3"/>
  <c r="D269" i="3"/>
  <c r="E269" i="3"/>
  <c r="F269" i="3"/>
  <c r="G269" i="3"/>
  <c r="H269" i="3"/>
  <c r="I269" i="3"/>
  <c r="J269" i="3"/>
  <c r="J271" i="3" s="1"/>
  <c r="K269" i="3"/>
  <c r="K271" i="3" s="1"/>
  <c r="L270" i="3"/>
  <c r="M270" i="3"/>
  <c r="C271" i="3"/>
  <c r="D271" i="3"/>
  <c r="E271" i="3"/>
  <c r="F271" i="3"/>
  <c r="G271" i="3"/>
  <c r="H271" i="3"/>
  <c r="I271" i="3"/>
  <c r="L272" i="3"/>
  <c r="M272" i="3"/>
  <c r="C273" i="3"/>
  <c r="D273" i="3"/>
  <c r="E273" i="3"/>
  <c r="F273" i="3"/>
  <c r="G273" i="3"/>
  <c r="H273" i="3"/>
  <c r="I273" i="3"/>
  <c r="J273" i="3"/>
  <c r="K273" i="3"/>
  <c r="L273" i="3"/>
  <c r="M273" i="3"/>
  <c r="C274" i="3"/>
  <c r="C286" i="3" s="1"/>
  <c r="L274" i="3"/>
  <c r="L286" i="3" s="1"/>
  <c r="M274" i="3"/>
  <c r="M286" i="3" s="1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D286" i="3"/>
  <c r="E286" i="3"/>
  <c r="F286" i="3"/>
  <c r="G286" i="3"/>
  <c r="H286" i="3"/>
  <c r="I286" i="3"/>
  <c r="J286" i="3"/>
  <c r="K286" i="3"/>
  <c r="L287" i="3"/>
  <c r="M287" i="3"/>
  <c r="M288" i="3" s="1"/>
  <c r="C288" i="3"/>
  <c r="D288" i="3"/>
  <c r="E288" i="3"/>
  <c r="F288" i="3"/>
  <c r="G288" i="3"/>
  <c r="H288" i="3"/>
  <c r="I288" i="3"/>
  <c r="J288" i="3"/>
  <c r="K288" i="3"/>
  <c r="L288" i="3"/>
  <c r="M271" i="3" l="1"/>
  <c r="M89" i="3"/>
  <c r="L89" i="3"/>
  <c r="G289" i="3"/>
  <c r="L240" i="3"/>
  <c r="L135" i="3"/>
  <c r="K289" i="3"/>
  <c r="M135" i="3"/>
  <c r="M262" i="3"/>
  <c r="J289" i="3"/>
  <c r="E289" i="3"/>
  <c r="L262" i="3"/>
  <c r="L271" i="3"/>
  <c r="H289" i="3"/>
  <c r="M185" i="3"/>
  <c r="D289" i="3"/>
  <c r="L185" i="3"/>
  <c r="C289" i="3"/>
  <c r="F289" i="3"/>
  <c r="M223" i="3"/>
  <c r="F265" i="3"/>
  <c r="J59" i="2"/>
  <c r="P293" i="2"/>
  <c r="L289" i="3" l="1"/>
  <c r="M289" i="3"/>
  <c r="M293" i="2"/>
  <c r="J293" i="2"/>
  <c r="J294" i="2"/>
  <c r="G293" i="2"/>
  <c r="T293" i="2"/>
  <c r="S293" i="2"/>
  <c r="U293" i="2" s="1"/>
  <c r="C292" i="2"/>
  <c r="E58" i="2"/>
  <c r="F58" i="2"/>
  <c r="E54" i="2"/>
  <c r="F54" i="2"/>
  <c r="E51" i="2"/>
  <c r="F51" i="2"/>
  <c r="E45" i="2"/>
  <c r="F45" i="2"/>
  <c r="E41" i="2"/>
  <c r="F41" i="2"/>
  <c r="E38" i="2"/>
  <c r="F38" i="2"/>
  <c r="E31" i="2"/>
  <c r="F31" i="2"/>
  <c r="E27" i="2"/>
  <c r="F27" i="2"/>
  <c r="E19" i="2"/>
  <c r="F19" i="2"/>
  <c r="E16" i="2"/>
  <c r="F16" i="2"/>
  <c r="E13" i="2"/>
  <c r="F13" i="2"/>
  <c r="E10" i="2"/>
  <c r="F10" i="2"/>
  <c r="E140" i="2" l="1"/>
  <c r="E139" i="2"/>
  <c r="F74" i="2" l="1"/>
  <c r="F77" i="2" s="1"/>
  <c r="F71" i="2"/>
  <c r="F73" i="2" s="1"/>
  <c r="E65" i="2"/>
  <c r="E66" i="2"/>
  <c r="G66" i="2" s="1"/>
  <c r="E59" i="2"/>
  <c r="G59" i="2" s="1"/>
  <c r="E60" i="2"/>
  <c r="G60" i="2" s="1"/>
  <c r="H298" i="2"/>
  <c r="I298" i="2"/>
  <c r="K298" i="2"/>
  <c r="L298" i="2"/>
  <c r="N298" i="2"/>
  <c r="O298" i="2"/>
  <c r="D291" i="2"/>
  <c r="E291" i="2"/>
  <c r="F291" i="2"/>
  <c r="H291" i="2"/>
  <c r="I291" i="2"/>
  <c r="K291" i="2"/>
  <c r="L291" i="2"/>
  <c r="N291" i="2"/>
  <c r="O291" i="2"/>
  <c r="G294" i="2"/>
  <c r="G295" i="2"/>
  <c r="G296" i="2"/>
  <c r="G297" i="2"/>
  <c r="T292" i="2"/>
  <c r="T294" i="2"/>
  <c r="T295" i="2"/>
  <c r="T296" i="2"/>
  <c r="T297" i="2"/>
  <c r="S292" i="2"/>
  <c r="S294" i="2"/>
  <c r="S295" i="2"/>
  <c r="S296" i="2"/>
  <c r="S297" i="2"/>
  <c r="R290" i="2"/>
  <c r="R292" i="2"/>
  <c r="R294" i="2"/>
  <c r="R295" i="2"/>
  <c r="R296" i="2"/>
  <c r="R297" i="2"/>
  <c r="Q290" i="2"/>
  <c r="Q294" i="2"/>
  <c r="Q295" i="2"/>
  <c r="Q296" i="2"/>
  <c r="Q297" i="2"/>
  <c r="P290" i="2"/>
  <c r="P292" i="2"/>
  <c r="P294" i="2"/>
  <c r="P295" i="2"/>
  <c r="P296" i="2"/>
  <c r="P297" i="2"/>
  <c r="M292" i="2"/>
  <c r="M294" i="2"/>
  <c r="M295" i="2"/>
  <c r="M296" i="2"/>
  <c r="M297" i="2"/>
  <c r="J292" i="2"/>
  <c r="J295" i="2"/>
  <c r="J296" i="2"/>
  <c r="J297" i="2"/>
  <c r="D298" i="2"/>
  <c r="E298" i="2"/>
  <c r="F298" i="2"/>
  <c r="C298" i="2"/>
  <c r="S9" i="2"/>
  <c r="T9" i="2"/>
  <c r="S11" i="2"/>
  <c r="T11" i="2"/>
  <c r="S12" i="2"/>
  <c r="T12" i="2"/>
  <c r="S14" i="2"/>
  <c r="T14" i="2"/>
  <c r="S15" i="2"/>
  <c r="T15" i="2"/>
  <c r="S17" i="2"/>
  <c r="T17" i="2"/>
  <c r="S18" i="2"/>
  <c r="T18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8" i="2"/>
  <c r="T28" i="2"/>
  <c r="S29" i="2"/>
  <c r="T29" i="2"/>
  <c r="S30" i="2"/>
  <c r="T30" i="2"/>
  <c r="S32" i="2"/>
  <c r="T32" i="2"/>
  <c r="S33" i="2"/>
  <c r="T33" i="2"/>
  <c r="S34" i="2"/>
  <c r="T34" i="2"/>
  <c r="S36" i="2"/>
  <c r="T36" i="2"/>
  <c r="S37" i="2"/>
  <c r="T37" i="2"/>
  <c r="S39" i="2"/>
  <c r="T39" i="2"/>
  <c r="S40" i="2"/>
  <c r="T40" i="2"/>
  <c r="S42" i="2"/>
  <c r="T42" i="2"/>
  <c r="S43" i="2"/>
  <c r="T43" i="2"/>
  <c r="S44" i="2"/>
  <c r="T44" i="2"/>
  <c r="S46" i="2"/>
  <c r="T46" i="2"/>
  <c r="S47" i="2"/>
  <c r="T47" i="2"/>
  <c r="S48" i="2"/>
  <c r="T48" i="2"/>
  <c r="S49" i="2"/>
  <c r="T49" i="2"/>
  <c r="S50" i="2"/>
  <c r="T50" i="2"/>
  <c r="S52" i="2"/>
  <c r="T52" i="2"/>
  <c r="S53" i="2"/>
  <c r="T53" i="2"/>
  <c r="S55" i="2"/>
  <c r="T55" i="2"/>
  <c r="S56" i="2"/>
  <c r="T56" i="2"/>
  <c r="S57" i="2"/>
  <c r="T57" i="2"/>
  <c r="T59" i="2"/>
  <c r="T60" i="2"/>
  <c r="S62" i="2"/>
  <c r="T62" i="2"/>
  <c r="S63" i="2"/>
  <c r="T63" i="2"/>
  <c r="T65" i="2"/>
  <c r="S66" i="2"/>
  <c r="T66" i="2"/>
  <c r="S68" i="2"/>
  <c r="T68" i="2"/>
  <c r="S69" i="2"/>
  <c r="T69" i="2"/>
  <c r="S71" i="2"/>
  <c r="S72" i="2"/>
  <c r="T72" i="2"/>
  <c r="S74" i="2"/>
  <c r="S75" i="2"/>
  <c r="T75" i="2"/>
  <c r="S76" i="2"/>
  <c r="T76" i="2"/>
  <c r="S78" i="2"/>
  <c r="T78" i="2"/>
  <c r="S79" i="2"/>
  <c r="T79" i="2"/>
  <c r="S80" i="2"/>
  <c r="T80" i="2"/>
  <c r="S82" i="2"/>
  <c r="S84" i="2" s="1"/>
  <c r="T82" i="2"/>
  <c r="S83" i="2"/>
  <c r="T83" i="2"/>
  <c r="S85" i="2"/>
  <c r="T85" i="2"/>
  <c r="S86" i="2"/>
  <c r="T86" i="2"/>
  <c r="S88" i="2"/>
  <c r="T88" i="2"/>
  <c r="S89" i="2"/>
  <c r="T89" i="2"/>
  <c r="S90" i="2"/>
  <c r="T90" i="2"/>
  <c r="S92" i="2"/>
  <c r="T92" i="2"/>
  <c r="S93" i="2"/>
  <c r="T93" i="2"/>
  <c r="S94" i="2"/>
  <c r="T94" i="2"/>
  <c r="S96" i="2"/>
  <c r="T96" i="2"/>
  <c r="S97" i="2"/>
  <c r="T97" i="2"/>
  <c r="S98" i="2"/>
  <c r="T98" i="2"/>
  <c r="S99" i="2"/>
  <c r="T99" i="2"/>
  <c r="S101" i="2"/>
  <c r="T101" i="2"/>
  <c r="S102" i="2"/>
  <c r="T102" i="2"/>
  <c r="S104" i="2"/>
  <c r="T104" i="2"/>
  <c r="S105" i="2"/>
  <c r="T105" i="2"/>
  <c r="S107" i="2"/>
  <c r="T107" i="2"/>
  <c r="S108" i="2"/>
  <c r="T108" i="2"/>
  <c r="S110" i="2"/>
  <c r="S112" i="2" s="1"/>
  <c r="T110" i="2"/>
  <c r="S111" i="2"/>
  <c r="T111" i="2"/>
  <c r="S113" i="2"/>
  <c r="T113" i="2"/>
  <c r="S114" i="2"/>
  <c r="T114" i="2"/>
  <c r="S116" i="2"/>
  <c r="T116" i="2"/>
  <c r="S117" i="2"/>
  <c r="T117" i="2"/>
  <c r="S118" i="2"/>
  <c r="T118" i="2"/>
  <c r="S120" i="2"/>
  <c r="T120" i="2"/>
  <c r="S121" i="2"/>
  <c r="T121" i="2"/>
  <c r="S122" i="2"/>
  <c r="T122" i="2"/>
  <c r="S123" i="2"/>
  <c r="T123" i="2"/>
  <c r="S125" i="2"/>
  <c r="T125" i="2"/>
  <c r="S126" i="2"/>
  <c r="T126" i="2"/>
  <c r="S128" i="2"/>
  <c r="T128" i="2"/>
  <c r="S129" i="2"/>
  <c r="T129" i="2"/>
  <c r="S130" i="2"/>
  <c r="T130" i="2"/>
  <c r="S131" i="2"/>
  <c r="T131" i="2"/>
  <c r="S132" i="2"/>
  <c r="T132" i="2"/>
  <c r="S133" i="2"/>
  <c r="T133" i="2"/>
  <c r="S134" i="2"/>
  <c r="T134" i="2"/>
  <c r="S135" i="2"/>
  <c r="T135" i="2"/>
  <c r="S138" i="2"/>
  <c r="T138" i="2"/>
  <c r="S139" i="2"/>
  <c r="T139" i="2"/>
  <c r="S140" i="2"/>
  <c r="T140" i="2"/>
  <c r="S142" i="2"/>
  <c r="T142" i="2"/>
  <c r="S143" i="2"/>
  <c r="T143" i="2"/>
  <c r="S145" i="2"/>
  <c r="T145" i="2"/>
  <c r="S146" i="2"/>
  <c r="T146" i="2"/>
  <c r="S147" i="2"/>
  <c r="T147" i="2"/>
  <c r="S149" i="2"/>
  <c r="T149" i="2"/>
  <c r="S150" i="2"/>
  <c r="T150" i="2"/>
  <c r="S151" i="2"/>
  <c r="T151" i="2"/>
  <c r="S152" i="2"/>
  <c r="T152" i="2"/>
  <c r="S153" i="2"/>
  <c r="T153" i="2"/>
  <c r="S154" i="2"/>
  <c r="T154" i="2"/>
  <c r="S155" i="2"/>
  <c r="T155" i="2"/>
  <c r="S156" i="2"/>
  <c r="T156" i="2"/>
  <c r="S157" i="2"/>
  <c r="T157" i="2"/>
  <c r="S159" i="2"/>
  <c r="T159" i="2"/>
  <c r="S160" i="2"/>
  <c r="T160" i="2"/>
  <c r="S161" i="2"/>
  <c r="T161" i="2"/>
  <c r="S163" i="2"/>
  <c r="T163" i="2"/>
  <c r="S164" i="2"/>
  <c r="T164" i="2"/>
  <c r="S165" i="2"/>
  <c r="T165" i="2"/>
  <c r="S167" i="2"/>
  <c r="T167" i="2"/>
  <c r="S168" i="2"/>
  <c r="T168" i="2"/>
  <c r="S169" i="2"/>
  <c r="T169" i="2"/>
  <c r="S171" i="2"/>
  <c r="T171" i="2"/>
  <c r="S172" i="2"/>
  <c r="T172" i="2"/>
  <c r="S173" i="2"/>
  <c r="T173" i="2"/>
  <c r="S174" i="2"/>
  <c r="T174" i="2"/>
  <c r="S175" i="2"/>
  <c r="T175" i="2"/>
  <c r="S177" i="2"/>
  <c r="T177" i="2"/>
  <c r="S178" i="2"/>
  <c r="T178" i="2"/>
  <c r="S179" i="2"/>
  <c r="T179" i="2"/>
  <c r="S180" i="2"/>
  <c r="T180" i="2"/>
  <c r="S182" i="2"/>
  <c r="T182" i="2"/>
  <c r="S183" i="2"/>
  <c r="T183" i="2"/>
  <c r="S184" i="2"/>
  <c r="T184" i="2"/>
  <c r="S185" i="2"/>
  <c r="T185" i="2"/>
  <c r="S188" i="2"/>
  <c r="S189" i="2" s="1"/>
  <c r="T188" i="2"/>
  <c r="T189" i="2" s="1"/>
  <c r="S190" i="2"/>
  <c r="T190" i="2"/>
  <c r="S191" i="2"/>
  <c r="T191" i="2"/>
  <c r="S192" i="2"/>
  <c r="T192" i="2"/>
  <c r="S194" i="2"/>
  <c r="T194" i="2"/>
  <c r="S195" i="2"/>
  <c r="T195" i="2"/>
  <c r="S196" i="2"/>
  <c r="T196" i="2"/>
  <c r="S198" i="2"/>
  <c r="T198" i="2"/>
  <c r="S199" i="2"/>
  <c r="T199" i="2"/>
  <c r="S200" i="2"/>
  <c r="T200" i="2"/>
  <c r="S201" i="2"/>
  <c r="T201" i="2"/>
  <c r="S202" i="2"/>
  <c r="T202" i="2"/>
  <c r="S203" i="2"/>
  <c r="T203" i="2"/>
  <c r="S204" i="2"/>
  <c r="T204" i="2"/>
  <c r="S205" i="2"/>
  <c r="T205" i="2"/>
  <c r="S206" i="2"/>
  <c r="T206" i="2"/>
  <c r="S208" i="2"/>
  <c r="T208" i="2"/>
  <c r="S209" i="2"/>
  <c r="T209" i="2"/>
  <c r="S210" i="2"/>
  <c r="T210" i="2"/>
  <c r="S212" i="2"/>
  <c r="T212" i="2"/>
  <c r="S213" i="2"/>
  <c r="T213" i="2"/>
  <c r="S214" i="2"/>
  <c r="T214" i="2"/>
  <c r="S216" i="2"/>
  <c r="T216" i="2"/>
  <c r="S217" i="2"/>
  <c r="T217" i="2"/>
  <c r="S218" i="2"/>
  <c r="T218" i="2"/>
  <c r="S220" i="2"/>
  <c r="T220" i="2"/>
  <c r="S221" i="2"/>
  <c r="T221" i="2"/>
  <c r="S222" i="2"/>
  <c r="T222" i="2"/>
  <c r="S224" i="2"/>
  <c r="T224" i="2"/>
  <c r="S226" i="2"/>
  <c r="T226" i="2"/>
  <c r="T227" i="2" s="1"/>
  <c r="S228" i="2"/>
  <c r="S230" i="2" s="1"/>
  <c r="T228" i="2"/>
  <c r="S229" i="2"/>
  <c r="T229" i="2"/>
  <c r="S231" i="2"/>
  <c r="T231" i="2"/>
  <c r="S232" i="2"/>
  <c r="T232" i="2"/>
  <c r="S233" i="2"/>
  <c r="T233" i="2"/>
  <c r="S234" i="2"/>
  <c r="T234" i="2"/>
  <c r="S235" i="2"/>
  <c r="T235" i="2"/>
  <c r="S236" i="2"/>
  <c r="T236" i="2"/>
  <c r="S238" i="2"/>
  <c r="T238" i="2"/>
  <c r="S239" i="2"/>
  <c r="T239" i="2"/>
  <c r="S241" i="2"/>
  <c r="T241" i="2"/>
  <c r="S243" i="2"/>
  <c r="T243" i="2"/>
  <c r="S244" i="2"/>
  <c r="T244" i="2"/>
  <c r="S245" i="2"/>
  <c r="T245" i="2"/>
  <c r="S246" i="2"/>
  <c r="T246" i="2"/>
  <c r="S247" i="2"/>
  <c r="T247" i="2"/>
  <c r="S248" i="2"/>
  <c r="T248" i="2"/>
  <c r="S249" i="2"/>
  <c r="T249" i="2"/>
  <c r="S251" i="2"/>
  <c r="T251" i="2"/>
  <c r="S252" i="2"/>
  <c r="T252" i="2"/>
  <c r="S253" i="2"/>
  <c r="T253" i="2"/>
  <c r="S254" i="2"/>
  <c r="T254" i="2"/>
  <c r="S256" i="2"/>
  <c r="T256" i="2"/>
  <c r="S257" i="2"/>
  <c r="T257" i="2"/>
  <c r="S259" i="2"/>
  <c r="T259" i="2"/>
  <c r="S260" i="2"/>
  <c r="T260" i="2"/>
  <c r="S261" i="2"/>
  <c r="T261" i="2"/>
  <c r="S263" i="2"/>
  <c r="T263" i="2"/>
  <c r="S265" i="2"/>
  <c r="T265" i="2"/>
  <c r="S266" i="2"/>
  <c r="T266" i="2"/>
  <c r="S268" i="2"/>
  <c r="T268" i="2"/>
  <c r="S269" i="2"/>
  <c r="T269" i="2"/>
  <c r="S270" i="2"/>
  <c r="T270" i="2"/>
  <c r="S272" i="2"/>
  <c r="T272" i="2"/>
  <c r="S274" i="2"/>
  <c r="T274" i="2"/>
  <c r="T275" i="2" s="1"/>
  <c r="S276" i="2"/>
  <c r="T276" i="2"/>
  <c r="S277" i="2"/>
  <c r="T277" i="2"/>
  <c r="S278" i="2"/>
  <c r="T278" i="2"/>
  <c r="S279" i="2"/>
  <c r="T279" i="2"/>
  <c r="S280" i="2"/>
  <c r="T280" i="2"/>
  <c r="S281" i="2"/>
  <c r="T281" i="2"/>
  <c r="S282" i="2"/>
  <c r="T282" i="2"/>
  <c r="S283" i="2"/>
  <c r="T283" i="2"/>
  <c r="S284" i="2"/>
  <c r="T284" i="2"/>
  <c r="S285" i="2"/>
  <c r="T285" i="2"/>
  <c r="S286" i="2"/>
  <c r="T286" i="2"/>
  <c r="S287" i="2"/>
  <c r="T287" i="2"/>
  <c r="S288" i="2"/>
  <c r="T288" i="2"/>
  <c r="S289" i="2"/>
  <c r="T289" i="2"/>
  <c r="S290" i="2"/>
  <c r="T290" i="2"/>
  <c r="S299" i="2"/>
  <c r="S300" i="2" s="1"/>
  <c r="T299" i="2"/>
  <c r="T300" i="2" s="1"/>
  <c r="T8" i="2"/>
  <c r="S8" i="2"/>
  <c r="D300" i="2"/>
  <c r="E300" i="2"/>
  <c r="F300" i="2"/>
  <c r="H300" i="2"/>
  <c r="I300" i="2"/>
  <c r="K300" i="2"/>
  <c r="L300" i="2"/>
  <c r="N300" i="2"/>
  <c r="O300" i="2"/>
  <c r="D275" i="2"/>
  <c r="E275" i="2"/>
  <c r="F275" i="2"/>
  <c r="H275" i="2"/>
  <c r="I275" i="2"/>
  <c r="K275" i="2"/>
  <c r="L275" i="2"/>
  <c r="N275" i="2"/>
  <c r="O275" i="2"/>
  <c r="D271" i="2"/>
  <c r="D273" i="2" s="1"/>
  <c r="E271" i="2"/>
  <c r="E273" i="2" s="1"/>
  <c r="F271" i="2"/>
  <c r="F273" i="2" s="1"/>
  <c r="H271" i="2"/>
  <c r="H273" i="2" s="1"/>
  <c r="I271" i="2"/>
  <c r="I273" i="2" s="1"/>
  <c r="K271" i="2"/>
  <c r="K273" i="2" s="1"/>
  <c r="L271" i="2"/>
  <c r="L273" i="2" s="1"/>
  <c r="N271" i="2"/>
  <c r="N273" i="2" s="1"/>
  <c r="O271" i="2"/>
  <c r="O273" i="2" s="1"/>
  <c r="D267" i="2"/>
  <c r="E267" i="2"/>
  <c r="F267" i="2"/>
  <c r="H267" i="2"/>
  <c r="I267" i="2"/>
  <c r="K267" i="2"/>
  <c r="L267" i="2"/>
  <c r="N267" i="2"/>
  <c r="O267" i="2"/>
  <c r="D262" i="2"/>
  <c r="E262" i="2"/>
  <c r="F262" i="2"/>
  <c r="H262" i="2"/>
  <c r="I262" i="2"/>
  <c r="K262" i="2"/>
  <c r="L262" i="2"/>
  <c r="N262" i="2"/>
  <c r="O262" i="2"/>
  <c r="D258" i="2"/>
  <c r="E258" i="2"/>
  <c r="F258" i="2"/>
  <c r="H258" i="2"/>
  <c r="I258" i="2"/>
  <c r="K258" i="2"/>
  <c r="L258" i="2"/>
  <c r="N258" i="2"/>
  <c r="O258" i="2"/>
  <c r="D255" i="2"/>
  <c r="E255" i="2"/>
  <c r="F255" i="2"/>
  <c r="H255" i="2"/>
  <c r="I255" i="2"/>
  <c r="K255" i="2"/>
  <c r="L255" i="2"/>
  <c r="N255" i="2"/>
  <c r="O255" i="2"/>
  <c r="D250" i="2"/>
  <c r="E250" i="2"/>
  <c r="F250" i="2"/>
  <c r="H250" i="2"/>
  <c r="I250" i="2"/>
  <c r="K250" i="2"/>
  <c r="L250" i="2"/>
  <c r="N250" i="2"/>
  <c r="O250" i="2"/>
  <c r="D240" i="2"/>
  <c r="E240" i="2"/>
  <c r="F240" i="2"/>
  <c r="H240" i="2"/>
  <c r="I240" i="2"/>
  <c r="K240" i="2"/>
  <c r="L240" i="2"/>
  <c r="N240" i="2"/>
  <c r="O240" i="2"/>
  <c r="D237" i="2"/>
  <c r="E237" i="2"/>
  <c r="F237" i="2"/>
  <c r="H237" i="2"/>
  <c r="I237" i="2"/>
  <c r="K237" i="2"/>
  <c r="L237" i="2"/>
  <c r="N237" i="2"/>
  <c r="O237" i="2"/>
  <c r="D230" i="2"/>
  <c r="E230" i="2"/>
  <c r="F230" i="2"/>
  <c r="H230" i="2"/>
  <c r="I230" i="2"/>
  <c r="K230" i="2"/>
  <c r="L230" i="2"/>
  <c r="N230" i="2"/>
  <c r="O230" i="2"/>
  <c r="D227" i="2"/>
  <c r="E227" i="2"/>
  <c r="F227" i="2"/>
  <c r="H227" i="2"/>
  <c r="I227" i="2"/>
  <c r="K227" i="2"/>
  <c r="L227" i="2"/>
  <c r="N227" i="2"/>
  <c r="O227" i="2"/>
  <c r="D223" i="2"/>
  <c r="E223" i="2"/>
  <c r="F223" i="2"/>
  <c r="H223" i="2"/>
  <c r="I223" i="2"/>
  <c r="L223" i="2"/>
  <c r="E219" i="2"/>
  <c r="F219" i="2"/>
  <c r="H219" i="2"/>
  <c r="I219" i="2"/>
  <c r="K219" i="2"/>
  <c r="L219" i="2"/>
  <c r="D215" i="2"/>
  <c r="E215" i="2"/>
  <c r="F215" i="2"/>
  <c r="H215" i="2"/>
  <c r="I215" i="2"/>
  <c r="L215" i="2"/>
  <c r="D211" i="2"/>
  <c r="E211" i="2"/>
  <c r="F211" i="2"/>
  <c r="H211" i="2"/>
  <c r="I211" i="2"/>
  <c r="L211" i="2"/>
  <c r="E207" i="2"/>
  <c r="F207" i="2"/>
  <c r="H207" i="2"/>
  <c r="I207" i="2"/>
  <c r="L207" i="2"/>
  <c r="D197" i="2"/>
  <c r="E197" i="2"/>
  <c r="F197" i="2"/>
  <c r="H197" i="2"/>
  <c r="I197" i="2"/>
  <c r="K197" i="2"/>
  <c r="L197" i="2"/>
  <c r="O197" i="2"/>
  <c r="D193" i="2"/>
  <c r="E193" i="2"/>
  <c r="F193" i="2"/>
  <c r="H193" i="2"/>
  <c r="I193" i="2"/>
  <c r="L193" i="2"/>
  <c r="D189" i="2"/>
  <c r="E189" i="2"/>
  <c r="F189" i="2"/>
  <c r="H189" i="2"/>
  <c r="I189" i="2"/>
  <c r="L189" i="2"/>
  <c r="E186" i="2"/>
  <c r="F186" i="2"/>
  <c r="H186" i="2"/>
  <c r="I186" i="2"/>
  <c r="K186" i="2"/>
  <c r="L186" i="2"/>
  <c r="N186" i="2"/>
  <c r="O186" i="2"/>
  <c r="E181" i="2"/>
  <c r="F181" i="2"/>
  <c r="I181" i="2"/>
  <c r="K181" i="2"/>
  <c r="L181" i="2"/>
  <c r="O181" i="2"/>
  <c r="D176" i="2"/>
  <c r="E176" i="2"/>
  <c r="F176" i="2"/>
  <c r="I176" i="2"/>
  <c r="L176" i="2"/>
  <c r="N176" i="2"/>
  <c r="O176" i="2"/>
  <c r="E170" i="2"/>
  <c r="F170" i="2"/>
  <c r="H170" i="2"/>
  <c r="I170" i="2"/>
  <c r="K170" i="2"/>
  <c r="L170" i="2"/>
  <c r="N170" i="2"/>
  <c r="O170" i="2"/>
  <c r="E166" i="2"/>
  <c r="F166" i="2"/>
  <c r="H166" i="2"/>
  <c r="I166" i="2"/>
  <c r="K166" i="2"/>
  <c r="L166" i="2"/>
  <c r="N166" i="2"/>
  <c r="O166" i="2"/>
  <c r="D162" i="2"/>
  <c r="E162" i="2"/>
  <c r="F162" i="2"/>
  <c r="H162" i="2"/>
  <c r="I162" i="2"/>
  <c r="K162" i="2"/>
  <c r="L162" i="2"/>
  <c r="N162" i="2"/>
  <c r="O162" i="2"/>
  <c r="E158" i="2"/>
  <c r="F158" i="2"/>
  <c r="K158" i="2"/>
  <c r="L158" i="2"/>
  <c r="N158" i="2"/>
  <c r="E148" i="2"/>
  <c r="F148" i="2"/>
  <c r="H148" i="2"/>
  <c r="I148" i="2"/>
  <c r="L148" i="2"/>
  <c r="N148" i="2"/>
  <c r="O148" i="2"/>
  <c r="E144" i="2"/>
  <c r="F144" i="2"/>
  <c r="H144" i="2"/>
  <c r="I144" i="2"/>
  <c r="K144" i="2"/>
  <c r="L144" i="2"/>
  <c r="D141" i="2"/>
  <c r="E141" i="2"/>
  <c r="F141" i="2"/>
  <c r="H141" i="2"/>
  <c r="I141" i="2"/>
  <c r="K141" i="2"/>
  <c r="L141" i="2"/>
  <c r="N141" i="2"/>
  <c r="O141" i="2"/>
  <c r="D136" i="2"/>
  <c r="E136" i="2"/>
  <c r="F136" i="2"/>
  <c r="H136" i="2"/>
  <c r="I136" i="2"/>
  <c r="K136" i="2"/>
  <c r="L136" i="2"/>
  <c r="N136" i="2"/>
  <c r="O136" i="2"/>
  <c r="D127" i="2"/>
  <c r="E127" i="2"/>
  <c r="F127" i="2"/>
  <c r="H127" i="2"/>
  <c r="I127" i="2"/>
  <c r="K127" i="2"/>
  <c r="L127" i="2"/>
  <c r="N127" i="2"/>
  <c r="O127" i="2"/>
  <c r="D124" i="2"/>
  <c r="E124" i="2"/>
  <c r="F124" i="2"/>
  <c r="H124" i="2"/>
  <c r="I124" i="2"/>
  <c r="K124" i="2"/>
  <c r="L124" i="2"/>
  <c r="N124" i="2"/>
  <c r="O124" i="2"/>
  <c r="D119" i="2"/>
  <c r="E119" i="2"/>
  <c r="F119" i="2"/>
  <c r="H119" i="2"/>
  <c r="I119" i="2"/>
  <c r="K119" i="2"/>
  <c r="L119" i="2"/>
  <c r="N119" i="2"/>
  <c r="O119" i="2"/>
  <c r="D115" i="2"/>
  <c r="E115" i="2"/>
  <c r="F115" i="2"/>
  <c r="H115" i="2"/>
  <c r="I115" i="2"/>
  <c r="K115" i="2"/>
  <c r="L115" i="2"/>
  <c r="N115" i="2"/>
  <c r="O115" i="2"/>
  <c r="D112" i="2"/>
  <c r="E112" i="2"/>
  <c r="F112" i="2"/>
  <c r="H112" i="2"/>
  <c r="I112" i="2"/>
  <c r="K112" i="2"/>
  <c r="L112" i="2"/>
  <c r="N112" i="2"/>
  <c r="O112" i="2"/>
  <c r="E109" i="2"/>
  <c r="F109" i="2"/>
  <c r="H109" i="2"/>
  <c r="I109" i="2"/>
  <c r="K109" i="2"/>
  <c r="L109" i="2"/>
  <c r="N109" i="2"/>
  <c r="O109" i="2"/>
  <c r="D106" i="2"/>
  <c r="E106" i="2"/>
  <c r="F106" i="2"/>
  <c r="H106" i="2"/>
  <c r="I106" i="2"/>
  <c r="K106" i="2"/>
  <c r="L106" i="2"/>
  <c r="N106" i="2"/>
  <c r="O106" i="2"/>
  <c r="D103" i="2"/>
  <c r="E103" i="2"/>
  <c r="F103" i="2"/>
  <c r="H103" i="2"/>
  <c r="I103" i="2"/>
  <c r="K103" i="2"/>
  <c r="L103" i="2"/>
  <c r="N103" i="2"/>
  <c r="O103" i="2"/>
  <c r="D100" i="2"/>
  <c r="E100" i="2"/>
  <c r="F100" i="2"/>
  <c r="H100" i="2"/>
  <c r="I100" i="2"/>
  <c r="K100" i="2"/>
  <c r="L100" i="2"/>
  <c r="N100" i="2"/>
  <c r="O100" i="2"/>
  <c r="D95" i="2"/>
  <c r="E95" i="2"/>
  <c r="F95" i="2"/>
  <c r="H95" i="2"/>
  <c r="I95" i="2"/>
  <c r="K95" i="2"/>
  <c r="L95" i="2"/>
  <c r="N95" i="2"/>
  <c r="O95" i="2"/>
  <c r="D87" i="2"/>
  <c r="E87" i="2"/>
  <c r="F87" i="2"/>
  <c r="H87" i="2"/>
  <c r="I87" i="2"/>
  <c r="K87" i="2"/>
  <c r="L87" i="2"/>
  <c r="N87" i="2"/>
  <c r="O87" i="2"/>
  <c r="D84" i="2"/>
  <c r="E84" i="2"/>
  <c r="F84" i="2"/>
  <c r="H84" i="2"/>
  <c r="I84" i="2"/>
  <c r="K84" i="2"/>
  <c r="L84" i="2"/>
  <c r="N84" i="2"/>
  <c r="O84" i="2"/>
  <c r="E81" i="2"/>
  <c r="F81" i="2"/>
  <c r="H81" i="2"/>
  <c r="I81" i="2"/>
  <c r="K81" i="2"/>
  <c r="L81" i="2"/>
  <c r="N81" i="2"/>
  <c r="O81" i="2"/>
  <c r="D77" i="2"/>
  <c r="E77" i="2"/>
  <c r="H77" i="2"/>
  <c r="I77" i="2"/>
  <c r="K77" i="2"/>
  <c r="L77" i="2"/>
  <c r="N77" i="2"/>
  <c r="O77" i="2"/>
  <c r="D73" i="2"/>
  <c r="E73" i="2"/>
  <c r="H73" i="2"/>
  <c r="I73" i="2"/>
  <c r="K73" i="2"/>
  <c r="L73" i="2"/>
  <c r="N73" i="2"/>
  <c r="O73" i="2"/>
  <c r="D70" i="2"/>
  <c r="E70" i="2"/>
  <c r="F70" i="2"/>
  <c r="H70" i="2"/>
  <c r="I70" i="2"/>
  <c r="K70" i="2"/>
  <c r="L70" i="2"/>
  <c r="N70" i="2"/>
  <c r="O70" i="2"/>
  <c r="D67" i="2"/>
  <c r="F67" i="2"/>
  <c r="H67" i="2"/>
  <c r="I67" i="2"/>
  <c r="K67" i="2"/>
  <c r="L67" i="2"/>
  <c r="N67" i="2"/>
  <c r="O67" i="2"/>
  <c r="D64" i="2"/>
  <c r="E64" i="2"/>
  <c r="F64" i="2"/>
  <c r="H64" i="2"/>
  <c r="I64" i="2"/>
  <c r="K64" i="2"/>
  <c r="L64" i="2"/>
  <c r="N64" i="2"/>
  <c r="O64" i="2"/>
  <c r="D61" i="2"/>
  <c r="F61" i="2"/>
  <c r="H61" i="2"/>
  <c r="I61" i="2"/>
  <c r="K61" i="2"/>
  <c r="L61" i="2"/>
  <c r="N61" i="2"/>
  <c r="O61" i="2"/>
  <c r="D58" i="2"/>
  <c r="H58" i="2"/>
  <c r="J58" i="2" s="1"/>
  <c r="I58" i="2"/>
  <c r="K58" i="2"/>
  <c r="L58" i="2"/>
  <c r="N58" i="2"/>
  <c r="O58" i="2"/>
  <c r="D54" i="2"/>
  <c r="H54" i="2"/>
  <c r="I54" i="2"/>
  <c r="K54" i="2"/>
  <c r="L54" i="2"/>
  <c r="N54" i="2"/>
  <c r="O54" i="2"/>
  <c r="D51" i="2"/>
  <c r="H51" i="2"/>
  <c r="I51" i="2"/>
  <c r="K51" i="2"/>
  <c r="L51" i="2"/>
  <c r="N51" i="2"/>
  <c r="O51" i="2"/>
  <c r="D45" i="2"/>
  <c r="H45" i="2"/>
  <c r="I45" i="2"/>
  <c r="K45" i="2"/>
  <c r="L45" i="2"/>
  <c r="N45" i="2"/>
  <c r="O45" i="2"/>
  <c r="D41" i="2"/>
  <c r="H41" i="2"/>
  <c r="I41" i="2"/>
  <c r="K41" i="2"/>
  <c r="L41" i="2"/>
  <c r="N41" i="2"/>
  <c r="O41" i="2"/>
  <c r="D38" i="2"/>
  <c r="H38" i="2"/>
  <c r="I38" i="2"/>
  <c r="K38" i="2"/>
  <c r="L38" i="2"/>
  <c r="N38" i="2"/>
  <c r="O38" i="2"/>
  <c r="D35" i="2"/>
  <c r="E35" i="2"/>
  <c r="F35" i="2"/>
  <c r="H35" i="2"/>
  <c r="I35" i="2"/>
  <c r="K35" i="2"/>
  <c r="L35" i="2"/>
  <c r="N35" i="2"/>
  <c r="O35" i="2"/>
  <c r="D31" i="2"/>
  <c r="H31" i="2"/>
  <c r="I31" i="2"/>
  <c r="K31" i="2"/>
  <c r="L31" i="2"/>
  <c r="N31" i="2"/>
  <c r="O31" i="2"/>
  <c r="H27" i="2"/>
  <c r="I27" i="2"/>
  <c r="K27" i="2"/>
  <c r="L27" i="2"/>
  <c r="N27" i="2"/>
  <c r="O27" i="2"/>
  <c r="D19" i="2"/>
  <c r="H19" i="2"/>
  <c r="I19" i="2"/>
  <c r="K19" i="2"/>
  <c r="L19" i="2"/>
  <c r="N19" i="2"/>
  <c r="O19" i="2"/>
  <c r="D16" i="2"/>
  <c r="H16" i="2"/>
  <c r="I16" i="2"/>
  <c r="K16" i="2"/>
  <c r="L16" i="2"/>
  <c r="N16" i="2"/>
  <c r="O16" i="2"/>
  <c r="D13" i="2"/>
  <c r="H13" i="2"/>
  <c r="I13" i="2"/>
  <c r="K13" i="2"/>
  <c r="L13" i="2"/>
  <c r="N13" i="2"/>
  <c r="O13" i="2"/>
  <c r="D10" i="2"/>
  <c r="H10" i="2"/>
  <c r="I10" i="2"/>
  <c r="K10" i="2"/>
  <c r="L10" i="2"/>
  <c r="N10" i="2"/>
  <c r="O10" i="2"/>
  <c r="G9" i="2"/>
  <c r="G11" i="2"/>
  <c r="G12" i="2"/>
  <c r="G14" i="2"/>
  <c r="G15" i="2"/>
  <c r="G17" i="2"/>
  <c r="G18" i="2"/>
  <c r="G21" i="2"/>
  <c r="G22" i="2"/>
  <c r="G23" i="2"/>
  <c r="G25" i="2"/>
  <c r="G26" i="2"/>
  <c r="G28" i="2"/>
  <c r="G29" i="2"/>
  <c r="G30" i="2"/>
  <c r="G32" i="2"/>
  <c r="G33" i="2"/>
  <c r="G34" i="2"/>
  <c r="G36" i="2"/>
  <c r="G37" i="2"/>
  <c r="G39" i="2"/>
  <c r="G40" i="2"/>
  <c r="G42" i="2"/>
  <c r="G43" i="2"/>
  <c r="G44" i="2"/>
  <c r="G46" i="2"/>
  <c r="G47" i="2"/>
  <c r="G48" i="2"/>
  <c r="G49" i="2"/>
  <c r="G50" i="2"/>
  <c r="G52" i="2"/>
  <c r="G53" i="2"/>
  <c r="G56" i="2"/>
  <c r="G62" i="2"/>
  <c r="G63" i="2"/>
  <c r="G68" i="2"/>
  <c r="G69" i="2"/>
  <c r="G75" i="2"/>
  <c r="G76" i="2"/>
  <c r="G79" i="2"/>
  <c r="G82" i="2"/>
  <c r="G84" i="2" s="1"/>
  <c r="G83" i="2"/>
  <c r="G85" i="2"/>
  <c r="G86" i="2"/>
  <c r="G88" i="2"/>
  <c r="G89" i="2"/>
  <c r="G90" i="2"/>
  <c r="G92" i="2"/>
  <c r="G93" i="2"/>
  <c r="G94" i="2"/>
  <c r="G96" i="2"/>
  <c r="G97" i="2"/>
  <c r="G98" i="2"/>
  <c r="G99" i="2"/>
  <c r="G101" i="2"/>
  <c r="G102" i="2"/>
  <c r="G104" i="2"/>
  <c r="G105" i="2"/>
  <c r="G110" i="2"/>
  <c r="G111" i="2"/>
  <c r="G113" i="2"/>
  <c r="G115" i="2" s="1"/>
  <c r="G114" i="2"/>
  <c r="G116" i="2"/>
  <c r="G117" i="2"/>
  <c r="G118" i="2"/>
  <c r="G120" i="2"/>
  <c r="G121" i="2"/>
  <c r="G122" i="2"/>
  <c r="G123" i="2"/>
  <c r="G125" i="2"/>
  <c r="G126" i="2"/>
  <c r="G128" i="2"/>
  <c r="G129" i="2"/>
  <c r="G130" i="2"/>
  <c r="G131" i="2"/>
  <c r="G132" i="2"/>
  <c r="G133" i="2"/>
  <c r="G134" i="2"/>
  <c r="G135" i="2"/>
  <c r="G138" i="2"/>
  <c r="G139" i="2"/>
  <c r="G141" i="2" s="1"/>
  <c r="G140" i="2"/>
  <c r="G143" i="2"/>
  <c r="G146" i="2"/>
  <c r="G147" i="2"/>
  <c r="G150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8" i="2"/>
  <c r="G172" i="2"/>
  <c r="G173" i="2"/>
  <c r="G174" i="2"/>
  <c r="G175" i="2"/>
  <c r="G177" i="2"/>
  <c r="G178" i="2"/>
  <c r="G182" i="2"/>
  <c r="G184" i="2"/>
  <c r="G185" i="2"/>
  <c r="G188" i="2"/>
  <c r="G189" i="2" s="1"/>
  <c r="G190" i="2"/>
  <c r="G191" i="2"/>
  <c r="G192" i="2"/>
  <c r="G195" i="2"/>
  <c r="G196" i="2"/>
  <c r="G198" i="2"/>
  <c r="G201" i="2"/>
  <c r="G202" i="2"/>
  <c r="G203" i="2"/>
  <c r="G204" i="2"/>
  <c r="G205" i="2"/>
  <c r="G208" i="2"/>
  <c r="G209" i="2"/>
  <c r="G210" i="2"/>
  <c r="G212" i="2"/>
  <c r="G213" i="2"/>
  <c r="G214" i="2"/>
  <c r="G216" i="2"/>
  <c r="G220" i="2"/>
  <c r="G221" i="2"/>
  <c r="G222" i="2"/>
  <c r="G226" i="2"/>
  <c r="G227" i="2" s="1"/>
  <c r="G228" i="2"/>
  <c r="G229" i="2"/>
  <c r="G231" i="2"/>
  <c r="G232" i="2"/>
  <c r="G233" i="2"/>
  <c r="G234" i="2"/>
  <c r="G235" i="2"/>
  <c r="G236" i="2"/>
  <c r="G238" i="2"/>
  <c r="G239" i="2"/>
  <c r="G241" i="2"/>
  <c r="G243" i="2"/>
  <c r="G244" i="2"/>
  <c r="G245" i="2"/>
  <c r="G246" i="2"/>
  <c r="G247" i="2"/>
  <c r="G248" i="2"/>
  <c r="G249" i="2"/>
  <c r="G251" i="2"/>
  <c r="G252" i="2"/>
  <c r="G253" i="2"/>
  <c r="G254" i="2"/>
  <c r="G256" i="2"/>
  <c r="G257" i="2"/>
  <c r="G259" i="2"/>
  <c r="G260" i="2"/>
  <c r="G261" i="2"/>
  <c r="G263" i="2"/>
  <c r="G265" i="2"/>
  <c r="G266" i="2"/>
  <c r="G268" i="2"/>
  <c r="G269" i="2"/>
  <c r="G270" i="2"/>
  <c r="G272" i="2"/>
  <c r="G274" i="2"/>
  <c r="G275" i="2" s="1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9" i="2"/>
  <c r="G300" i="2" s="1"/>
  <c r="G8" i="2"/>
  <c r="U294" i="2" l="1"/>
  <c r="S64" i="2"/>
  <c r="E67" i="2"/>
  <c r="G95" i="2"/>
  <c r="S181" i="2"/>
  <c r="S103" i="2"/>
  <c r="G271" i="2"/>
  <c r="G273" i="2" s="1"/>
  <c r="G87" i="2"/>
  <c r="T54" i="2"/>
  <c r="T41" i="2"/>
  <c r="G19" i="2"/>
  <c r="S70" i="2"/>
  <c r="U295" i="2"/>
  <c r="G31" i="2"/>
  <c r="U290" i="2"/>
  <c r="S59" i="2"/>
  <c r="S61" i="2" s="1"/>
  <c r="G103" i="2"/>
  <c r="J298" i="2"/>
  <c r="E61" i="2"/>
  <c r="E91" i="2" s="1"/>
  <c r="E301" i="2" s="1"/>
  <c r="S100" i="2"/>
  <c r="S31" i="2"/>
  <c r="G291" i="2"/>
  <c r="G65" i="2"/>
  <c r="G67" i="2" s="1"/>
  <c r="T71" i="2"/>
  <c r="T267" i="2"/>
  <c r="G162" i="2"/>
  <c r="S267" i="2"/>
  <c r="S240" i="2"/>
  <c r="S109" i="2"/>
  <c r="S95" i="2"/>
  <c r="S65" i="2"/>
  <c r="S67" i="2" s="1"/>
  <c r="S51" i="2"/>
  <c r="P298" i="2"/>
  <c r="G112" i="2"/>
  <c r="G16" i="2"/>
  <c r="T291" i="2"/>
  <c r="S60" i="2"/>
  <c r="G106" i="2"/>
  <c r="G74" i="2"/>
  <c r="G77" i="2" s="1"/>
  <c r="T74" i="2"/>
  <c r="T77" i="2" s="1"/>
  <c r="Q292" i="2"/>
  <c r="U292" i="2" s="1"/>
  <c r="G70" i="2"/>
  <c r="S166" i="2"/>
  <c r="S87" i="2"/>
  <c r="G64" i="2"/>
  <c r="T127" i="2"/>
  <c r="G197" i="2"/>
  <c r="S258" i="2"/>
  <c r="S115" i="2"/>
  <c r="S19" i="2"/>
  <c r="G292" i="2"/>
  <c r="G298" i="2" s="1"/>
  <c r="G100" i="2"/>
  <c r="S141" i="2"/>
  <c r="S16" i="2"/>
  <c r="M298" i="2"/>
  <c r="G13" i="2"/>
  <c r="S10" i="2"/>
  <c r="T10" i="2"/>
  <c r="R298" i="2"/>
  <c r="G250" i="2"/>
  <c r="G35" i="2"/>
  <c r="T298" i="2"/>
  <c r="S291" i="2"/>
  <c r="G267" i="2"/>
  <c r="G262" i="2"/>
  <c r="G240" i="2"/>
  <c r="G10" i="2"/>
  <c r="S298" i="2"/>
  <c r="G61" i="2"/>
  <c r="Q298" i="2"/>
  <c r="U296" i="2"/>
  <c r="U297" i="2"/>
  <c r="T166" i="2"/>
  <c r="T219" i="2"/>
  <c r="T258" i="2"/>
  <c r="T181" i="2"/>
  <c r="T144" i="2"/>
  <c r="T115" i="2"/>
  <c r="T112" i="2"/>
  <c r="T109" i="2"/>
  <c r="T106" i="2"/>
  <c r="T103" i="2"/>
  <c r="T100" i="2"/>
  <c r="T95" i="2"/>
  <c r="T197" i="2"/>
  <c r="T87" i="2"/>
  <c r="T124" i="2"/>
  <c r="T84" i="2"/>
  <c r="T73" i="2"/>
  <c r="T70" i="2"/>
  <c r="T67" i="2"/>
  <c r="T64" i="2"/>
  <c r="T51" i="2"/>
  <c r="N242" i="2"/>
  <c r="E242" i="2"/>
  <c r="S271" i="2"/>
  <c r="S273" i="2" s="1"/>
  <c r="S219" i="2"/>
  <c r="S215" i="2"/>
  <c r="S211" i="2"/>
  <c r="S176" i="2"/>
  <c r="S162" i="2"/>
  <c r="S158" i="2"/>
  <c r="S127" i="2"/>
  <c r="S119" i="2"/>
  <c r="S81" i="2"/>
  <c r="S54" i="2"/>
  <c r="S45" i="2"/>
  <c r="S38" i="2"/>
  <c r="O242" i="2"/>
  <c r="K242" i="2"/>
  <c r="F242" i="2"/>
  <c r="T271" i="2"/>
  <c r="T273" i="2" s="1"/>
  <c r="T250" i="2"/>
  <c r="T223" i="2"/>
  <c r="T215" i="2"/>
  <c r="T211" i="2"/>
  <c r="T193" i="2"/>
  <c r="T186" i="2"/>
  <c r="T176" i="2"/>
  <c r="T170" i="2"/>
  <c r="T162" i="2"/>
  <c r="T158" i="2"/>
  <c r="T136" i="2"/>
  <c r="T119" i="2"/>
  <c r="T81" i="2"/>
  <c r="T58" i="2"/>
  <c r="T45" i="2"/>
  <c r="T38" i="2"/>
  <c r="L242" i="2"/>
  <c r="H242" i="2"/>
  <c r="S262" i="2"/>
  <c r="S207" i="2"/>
  <c r="S148" i="2"/>
  <c r="S77" i="2"/>
  <c r="S27" i="2"/>
  <c r="I242" i="2"/>
  <c r="D242" i="2"/>
  <c r="T262" i="2"/>
  <c r="T255" i="2"/>
  <c r="T240" i="2"/>
  <c r="T237" i="2"/>
  <c r="T230" i="2"/>
  <c r="T207" i="2"/>
  <c r="T148" i="2"/>
  <c r="T141" i="2"/>
  <c r="T61" i="2"/>
  <c r="T35" i="2"/>
  <c r="T31" i="2"/>
  <c r="T27" i="2"/>
  <c r="T19" i="2"/>
  <c r="T16" i="2"/>
  <c r="T13" i="2"/>
  <c r="S35" i="2"/>
  <c r="S106" i="2"/>
  <c r="S124" i="2"/>
  <c r="S136" i="2"/>
  <c r="S170" i="2"/>
  <c r="S223" i="2"/>
  <c r="S237" i="2"/>
  <c r="S255" i="2"/>
  <c r="S13" i="2"/>
  <c r="S73" i="2"/>
  <c r="S144" i="2"/>
  <c r="S186" i="2"/>
  <c r="S197" i="2"/>
  <c r="S250" i="2"/>
  <c r="S275" i="2"/>
  <c r="S41" i="2"/>
  <c r="S58" i="2"/>
  <c r="S193" i="2"/>
  <c r="S227" i="2"/>
  <c r="I264" i="2"/>
  <c r="D264" i="2"/>
  <c r="F91" i="2"/>
  <c r="G258" i="2"/>
  <c r="G255" i="2"/>
  <c r="G237" i="2"/>
  <c r="G211" i="2"/>
  <c r="G193" i="2"/>
  <c r="G136" i="2"/>
  <c r="G127" i="2"/>
  <c r="G54" i="2"/>
  <c r="G45" i="2"/>
  <c r="G38" i="2"/>
  <c r="N91" i="2"/>
  <c r="O137" i="2"/>
  <c r="K137" i="2"/>
  <c r="F137" i="2"/>
  <c r="L264" i="2"/>
  <c r="H264" i="2"/>
  <c r="K91" i="2"/>
  <c r="H137" i="2"/>
  <c r="E187" i="2"/>
  <c r="E225" i="2"/>
  <c r="G230" i="2"/>
  <c r="G223" i="2"/>
  <c r="G215" i="2"/>
  <c r="G124" i="2"/>
  <c r="G119" i="2"/>
  <c r="G41" i="2"/>
  <c r="L91" i="2"/>
  <c r="H91" i="2"/>
  <c r="I137" i="2"/>
  <c r="F187" i="2"/>
  <c r="F225" i="2"/>
  <c r="N264" i="2"/>
  <c r="E264" i="2"/>
  <c r="O91" i="2"/>
  <c r="L137" i="2"/>
  <c r="G176" i="2"/>
  <c r="G51" i="2"/>
  <c r="I91" i="2"/>
  <c r="N137" i="2"/>
  <c r="E137" i="2"/>
  <c r="H225" i="2"/>
  <c r="O264" i="2"/>
  <c r="K264" i="2"/>
  <c r="F264" i="2"/>
  <c r="F301" i="2" l="1"/>
  <c r="S264" i="2"/>
  <c r="S242" i="2"/>
  <c r="G264" i="2"/>
  <c r="U298" i="2"/>
  <c r="T242" i="2"/>
  <c r="G242" i="2"/>
  <c r="T264" i="2"/>
  <c r="T225" i="2"/>
  <c r="T91" i="2"/>
  <c r="S91" i="2"/>
  <c r="T137" i="2"/>
  <c r="S225" i="2"/>
  <c r="T187" i="2"/>
  <c r="S137" i="2"/>
  <c r="S187" i="2"/>
  <c r="T301" i="2" l="1"/>
  <c r="S301" i="2"/>
  <c r="I172" i="2"/>
  <c r="O167" i="2"/>
  <c r="O149" i="2"/>
  <c r="O158" i="2" s="1"/>
  <c r="I149" i="2"/>
  <c r="I158" i="2" s="1"/>
  <c r="D80" i="2"/>
  <c r="G80" i="2" s="1"/>
  <c r="D78" i="2"/>
  <c r="C72" i="2"/>
  <c r="G72" i="2" s="1"/>
  <c r="C71" i="2"/>
  <c r="G71" i="2" s="1"/>
  <c r="D24" i="2"/>
  <c r="G24" i="2" s="1"/>
  <c r="D20" i="2"/>
  <c r="D27" i="2" s="1"/>
  <c r="G78" i="2" l="1"/>
  <c r="D81" i="2"/>
  <c r="D91" i="2" s="1"/>
  <c r="I187" i="2"/>
  <c r="G73" i="2"/>
  <c r="G81" i="2"/>
  <c r="G20" i="2"/>
  <c r="G27" i="2" s="1"/>
  <c r="C55" i="2"/>
  <c r="G55" i="2" s="1"/>
  <c r="C57" i="2"/>
  <c r="G57" i="2" s="1"/>
  <c r="D108" i="2"/>
  <c r="G108" i="2" s="1"/>
  <c r="D107" i="2"/>
  <c r="C240" i="2"/>
  <c r="C237" i="2"/>
  <c r="C230" i="2"/>
  <c r="P9" i="2"/>
  <c r="P11" i="2"/>
  <c r="P12" i="2"/>
  <c r="P14" i="2"/>
  <c r="P15" i="2"/>
  <c r="P17" i="2"/>
  <c r="P18" i="2"/>
  <c r="P20" i="2"/>
  <c r="P21" i="2"/>
  <c r="P22" i="2"/>
  <c r="P23" i="2"/>
  <c r="P24" i="2"/>
  <c r="P25" i="2"/>
  <c r="P26" i="2"/>
  <c r="P28" i="2"/>
  <c r="P29" i="2"/>
  <c r="P30" i="2"/>
  <c r="P32" i="2"/>
  <c r="P33" i="2"/>
  <c r="P34" i="2"/>
  <c r="P36" i="2"/>
  <c r="P37" i="2"/>
  <c r="P39" i="2"/>
  <c r="P40" i="2"/>
  <c r="P42" i="2"/>
  <c r="P43" i="2"/>
  <c r="P44" i="2"/>
  <c r="P46" i="2"/>
  <c r="P47" i="2"/>
  <c r="P48" i="2"/>
  <c r="P49" i="2"/>
  <c r="P50" i="2"/>
  <c r="P52" i="2"/>
  <c r="P53" i="2"/>
  <c r="P55" i="2"/>
  <c r="P56" i="2"/>
  <c r="P57" i="2"/>
  <c r="P59" i="2"/>
  <c r="P60" i="2"/>
  <c r="P62" i="2"/>
  <c r="P63" i="2"/>
  <c r="P65" i="2"/>
  <c r="P66" i="2"/>
  <c r="P68" i="2"/>
  <c r="P69" i="2"/>
  <c r="P71" i="2"/>
  <c r="P72" i="2"/>
  <c r="P74" i="2"/>
  <c r="P75" i="2"/>
  <c r="P76" i="2"/>
  <c r="P78" i="2"/>
  <c r="P79" i="2"/>
  <c r="P80" i="2"/>
  <c r="P82" i="2"/>
  <c r="P83" i="2"/>
  <c r="P85" i="2"/>
  <c r="P86" i="2"/>
  <c r="P88" i="2"/>
  <c r="P89" i="2"/>
  <c r="P90" i="2"/>
  <c r="P92" i="2"/>
  <c r="P93" i="2"/>
  <c r="P94" i="2"/>
  <c r="P96" i="2"/>
  <c r="P97" i="2"/>
  <c r="P98" i="2"/>
  <c r="P99" i="2"/>
  <c r="P101" i="2"/>
  <c r="P102" i="2"/>
  <c r="P104" i="2"/>
  <c r="P105" i="2"/>
  <c r="P107" i="2"/>
  <c r="P108" i="2"/>
  <c r="P110" i="2"/>
  <c r="P111" i="2"/>
  <c r="P113" i="2"/>
  <c r="P114" i="2"/>
  <c r="P116" i="2"/>
  <c r="P117" i="2"/>
  <c r="P118" i="2"/>
  <c r="P120" i="2"/>
  <c r="P121" i="2"/>
  <c r="P122" i="2"/>
  <c r="P123" i="2"/>
  <c r="P125" i="2"/>
  <c r="P126" i="2"/>
  <c r="P128" i="2"/>
  <c r="P129" i="2"/>
  <c r="P130" i="2"/>
  <c r="P131" i="2"/>
  <c r="P132" i="2"/>
  <c r="P133" i="2"/>
  <c r="P134" i="2"/>
  <c r="P135" i="2"/>
  <c r="P139" i="2"/>
  <c r="P140" i="2"/>
  <c r="P143" i="2"/>
  <c r="P145" i="2"/>
  <c r="P146" i="2"/>
  <c r="P147" i="2"/>
  <c r="P150" i="2"/>
  <c r="P151" i="2"/>
  <c r="P152" i="2"/>
  <c r="P153" i="2"/>
  <c r="P154" i="2"/>
  <c r="P155" i="2"/>
  <c r="P156" i="2"/>
  <c r="P157" i="2"/>
  <c r="P159" i="2"/>
  <c r="P160" i="2"/>
  <c r="P161" i="2"/>
  <c r="P163" i="2"/>
  <c r="P164" i="2"/>
  <c r="P165" i="2"/>
  <c r="P168" i="2"/>
  <c r="P169" i="2"/>
  <c r="P171" i="2"/>
  <c r="P172" i="2"/>
  <c r="P173" i="2"/>
  <c r="P174" i="2"/>
  <c r="P175" i="2"/>
  <c r="P177" i="2"/>
  <c r="P178" i="2"/>
  <c r="P180" i="2"/>
  <c r="P183" i="2"/>
  <c r="P184" i="2"/>
  <c r="P185" i="2"/>
  <c r="P191" i="2"/>
  <c r="P192" i="2"/>
  <c r="P196" i="2"/>
  <c r="P198" i="2"/>
  <c r="P200" i="2"/>
  <c r="P202" i="2"/>
  <c r="P203" i="2"/>
  <c r="P204" i="2"/>
  <c r="P205" i="2"/>
  <c r="P206" i="2"/>
  <c r="P214" i="2"/>
  <c r="P218" i="2"/>
  <c r="P226" i="2"/>
  <c r="P227" i="2" s="1"/>
  <c r="P228" i="2"/>
  <c r="P229" i="2"/>
  <c r="P231" i="2"/>
  <c r="P232" i="2"/>
  <c r="P233" i="2"/>
  <c r="P234" i="2"/>
  <c r="P235" i="2"/>
  <c r="P236" i="2"/>
  <c r="P238" i="2"/>
  <c r="P239" i="2"/>
  <c r="P241" i="2"/>
  <c r="P243" i="2"/>
  <c r="P244" i="2"/>
  <c r="P245" i="2"/>
  <c r="P246" i="2"/>
  <c r="P247" i="2"/>
  <c r="P248" i="2"/>
  <c r="P249" i="2"/>
  <c r="P251" i="2"/>
  <c r="P252" i="2"/>
  <c r="P253" i="2"/>
  <c r="P254" i="2"/>
  <c r="P256" i="2"/>
  <c r="P257" i="2"/>
  <c r="P259" i="2"/>
  <c r="P260" i="2"/>
  <c r="P261" i="2"/>
  <c r="P263" i="2"/>
  <c r="P265" i="2"/>
  <c r="P266" i="2"/>
  <c r="P268" i="2"/>
  <c r="P269" i="2"/>
  <c r="P270" i="2"/>
  <c r="P272" i="2"/>
  <c r="P274" i="2"/>
  <c r="P275" i="2" s="1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9" i="2"/>
  <c r="P300" i="2" s="1"/>
  <c r="P8" i="2"/>
  <c r="M9" i="2"/>
  <c r="M11" i="2"/>
  <c r="M12" i="2"/>
  <c r="M14" i="2"/>
  <c r="M15" i="2"/>
  <c r="M17" i="2"/>
  <c r="M18" i="2"/>
  <c r="M20" i="2"/>
  <c r="M21" i="2"/>
  <c r="M22" i="2"/>
  <c r="M23" i="2"/>
  <c r="M24" i="2"/>
  <c r="M25" i="2"/>
  <c r="M26" i="2"/>
  <c r="M28" i="2"/>
  <c r="M29" i="2"/>
  <c r="M30" i="2"/>
  <c r="M32" i="2"/>
  <c r="M33" i="2"/>
  <c r="M34" i="2"/>
  <c r="M36" i="2"/>
  <c r="M37" i="2"/>
  <c r="M39" i="2"/>
  <c r="M40" i="2"/>
  <c r="M42" i="2"/>
  <c r="M43" i="2"/>
  <c r="M44" i="2"/>
  <c r="M46" i="2"/>
  <c r="M47" i="2"/>
  <c r="M48" i="2"/>
  <c r="M49" i="2"/>
  <c r="M50" i="2"/>
  <c r="M52" i="2"/>
  <c r="M53" i="2"/>
  <c r="M55" i="2"/>
  <c r="M56" i="2"/>
  <c r="M57" i="2"/>
  <c r="M59" i="2"/>
  <c r="M60" i="2"/>
  <c r="M62" i="2"/>
  <c r="M63" i="2"/>
  <c r="M65" i="2"/>
  <c r="M66" i="2"/>
  <c r="M68" i="2"/>
  <c r="M69" i="2"/>
  <c r="M71" i="2"/>
  <c r="M72" i="2"/>
  <c r="M74" i="2"/>
  <c r="M75" i="2"/>
  <c r="M76" i="2"/>
  <c r="M78" i="2"/>
  <c r="M79" i="2"/>
  <c r="M80" i="2"/>
  <c r="M82" i="2"/>
  <c r="M83" i="2"/>
  <c r="M85" i="2"/>
  <c r="M86" i="2"/>
  <c r="M88" i="2"/>
  <c r="M89" i="2"/>
  <c r="M90" i="2"/>
  <c r="M92" i="2"/>
  <c r="M93" i="2"/>
  <c r="M94" i="2"/>
  <c r="M96" i="2"/>
  <c r="M97" i="2"/>
  <c r="M98" i="2"/>
  <c r="M99" i="2"/>
  <c r="M101" i="2"/>
  <c r="M102" i="2"/>
  <c r="M104" i="2"/>
  <c r="M105" i="2"/>
  <c r="M107" i="2"/>
  <c r="M108" i="2"/>
  <c r="M110" i="2"/>
  <c r="M111" i="2"/>
  <c r="M113" i="2"/>
  <c r="M114" i="2"/>
  <c r="M116" i="2"/>
  <c r="M117" i="2"/>
  <c r="M118" i="2"/>
  <c r="M120" i="2"/>
  <c r="M121" i="2"/>
  <c r="M122" i="2"/>
  <c r="M123" i="2"/>
  <c r="M125" i="2"/>
  <c r="M126" i="2"/>
  <c r="M128" i="2"/>
  <c r="M129" i="2"/>
  <c r="M130" i="2"/>
  <c r="M131" i="2"/>
  <c r="M132" i="2"/>
  <c r="M133" i="2"/>
  <c r="M134" i="2"/>
  <c r="M135" i="2"/>
  <c r="M138" i="2"/>
  <c r="M139" i="2"/>
  <c r="M140" i="2"/>
  <c r="M142" i="2"/>
  <c r="M143" i="2"/>
  <c r="M146" i="2"/>
  <c r="M147" i="2"/>
  <c r="M149" i="2"/>
  <c r="M150" i="2"/>
  <c r="M151" i="2"/>
  <c r="M152" i="2"/>
  <c r="M153" i="2"/>
  <c r="M154" i="2"/>
  <c r="M155" i="2"/>
  <c r="M156" i="2"/>
  <c r="M157" i="2"/>
  <c r="M159" i="2"/>
  <c r="M160" i="2"/>
  <c r="M161" i="2"/>
  <c r="M163" i="2"/>
  <c r="M164" i="2"/>
  <c r="M165" i="2"/>
  <c r="M167" i="2"/>
  <c r="M168" i="2"/>
  <c r="M169" i="2"/>
  <c r="M171" i="2"/>
  <c r="M172" i="2"/>
  <c r="M174" i="2"/>
  <c r="M175" i="2"/>
  <c r="M178" i="2"/>
  <c r="M179" i="2"/>
  <c r="M180" i="2"/>
  <c r="M182" i="2"/>
  <c r="M183" i="2"/>
  <c r="M184" i="2"/>
  <c r="M185" i="2"/>
  <c r="M191" i="2"/>
  <c r="M192" i="2"/>
  <c r="M195" i="2"/>
  <c r="M196" i="2"/>
  <c r="M199" i="2"/>
  <c r="M202" i="2"/>
  <c r="M203" i="2"/>
  <c r="M204" i="2"/>
  <c r="M205" i="2"/>
  <c r="M206" i="2"/>
  <c r="M208" i="2"/>
  <c r="M209" i="2"/>
  <c r="M213" i="2"/>
  <c r="M214" i="2"/>
  <c r="M216" i="2"/>
  <c r="M217" i="2"/>
  <c r="M218" i="2"/>
  <c r="M220" i="2"/>
  <c r="M221" i="2"/>
  <c r="M226" i="2"/>
  <c r="M227" i="2" s="1"/>
  <c r="M228" i="2"/>
  <c r="M229" i="2"/>
  <c r="M231" i="2"/>
  <c r="M232" i="2"/>
  <c r="M233" i="2"/>
  <c r="M234" i="2"/>
  <c r="M235" i="2"/>
  <c r="M236" i="2"/>
  <c r="M238" i="2"/>
  <c r="M239" i="2"/>
  <c r="M241" i="2"/>
  <c r="M243" i="2"/>
  <c r="M244" i="2"/>
  <c r="M245" i="2"/>
  <c r="M246" i="2"/>
  <c r="M247" i="2"/>
  <c r="M248" i="2"/>
  <c r="M249" i="2"/>
  <c r="M251" i="2"/>
  <c r="M252" i="2"/>
  <c r="M253" i="2"/>
  <c r="M254" i="2"/>
  <c r="M256" i="2"/>
  <c r="M257" i="2"/>
  <c r="M259" i="2"/>
  <c r="M260" i="2"/>
  <c r="M261" i="2"/>
  <c r="M263" i="2"/>
  <c r="M265" i="2"/>
  <c r="M266" i="2"/>
  <c r="M268" i="2"/>
  <c r="M269" i="2"/>
  <c r="M270" i="2"/>
  <c r="M272" i="2"/>
  <c r="M274" i="2"/>
  <c r="M275" i="2" s="1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9" i="2"/>
  <c r="M300" i="2" s="1"/>
  <c r="M8" i="2"/>
  <c r="M10" i="2" s="1"/>
  <c r="J9" i="2"/>
  <c r="J11" i="2"/>
  <c r="J12" i="2"/>
  <c r="J14" i="2"/>
  <c r="J15" i="2"/>
  <c r="J17" i="2"/>
  <c r="J18" i="2"/>
  <c r="J20" i="2"/>
  <c r="J21" i="2"/>
  <c r="J22" i="2"/>
  <c r="J23" i="2"/>
  <c r="J24" i="2"/>
  <c r="J25" i="2"/>
  <c r="J26" i="2"/>
  <c r="J28" i="2"/>
  <c r="J29" i="2"/>
  <c r="J30" i="2"/>
  <c r="J32" i="2"/>
  <c r="J33" i="2"/>
  <c r="J34" i="2"/>
  <c r="J36" i="2"/>
  <c r="J37" i="2"/>
  <c r="J39" i="2"/>
  <c r="J40" i="2"/>
  <c r="J42" i="2"/>
  <c r="J43" i="2"/>
  <c r="J44" i="2"/>
  <c r="J46" i="2"/>
  <c r="J47" i="2"/>
  <c r="J48" i="2"/>
  <c r="J49" i="2"/>
  <c r="J50" i="2"/>
  <c r="J52" i="2"/>
  <c r="J53" i="2"/>
  <c r="J55" i="2"/>
  <c r="J56" i="2"/>
  <c r="J57" i="2"/>
  <c r="J60" i="2"/>
  <c r="J62" i="2"/>
  <c r="J63" i="2"/>
  <c r="J65" i="2"/>
  <c r="J66" i="2"/>
  <c r="J68" i="2"/>
  <c r="J69" i="2"/>
  <c r="J71" i="2"/>
  <c r="J72" i="2"/>
  <c r="J74" i="2"/>
  <c r="J75" i="2"/>
  <c r="J76" i="2"/>
  <c r="J78" i="2"/>
  <c r="J79" i="2"/>
  <c r="J80" i="2"/>
  <c r="J82" i="2"/>
  <c r="J83" i="2"/>
  <c r="J85" i="2"/>
  <c r="J86" i="2"/>
  <c r="J88" i="2"/>
  <c r="J89" i="2"/>
  <c r="J90" i="2"/>
  <c r="J92" i="2"/>
  <c r="J93" i="2"/>
  <c r="J94" i="2"/>
  <c r="J96" i="2"/>
  <c r="J97" i="2"/>
  <c r="J98" i="2"/>
  <c r="J99" i="2"/>
  <c r="J101" i="2"/>
  <c r="J102" i="2"/>
  <c r="J104" i="2"/>
  <c r="J105" i="2"/>
  <c r="J107" i="2"/>
  <c r="J108" i="2"/>
  <c r="J110" i="2"/>
  <c r="J111" i="2"/>
  <c r="J113" i="2"/>
  <c r="J114" i="2"/>
  <c r="J116" i="2"/>
  <c r="J117" i="2"/>
  <c r="J118" i="2"/>
  <c r="J120" i="2"/>
  <c r="J121" i="2"/>
  <c r="J122" i="2"/>
  <c r="J123" i="2"/>
  <c r="J125" i="2"/>
  <c r="J126" i="2"/>
  <c r="J128" i="2"/>
  <c r="J129" i="2"/>
  <c r="J130" i="2"/>
  <c r="J131" i="2"/>
  <c r="J132" i="2"/>
  <c r="J133" i="2"/>
  <c r="J134" i="2"/>
  <c r="J135" i="2"/>
  <c r="J139" i="2"/>
  <c r="J140" i="2"/>
  <c r="J142" i="2"/>
  <c r="J143" i="2"/>
  <c r="J145" i="2"/>
  <c r="J146" i="2"/>
  <c r="J147" i="2"/>
  <c r="J150" i="2"/>
  <c r="J151" i="2"/>
  <c r="J152" i="2"/>
  <c r="J153" i="2"/>
  <c r="J154" i="2"/>
  <c r="J155" i="2"/>
  <c r="J156" i="2"/>
  <c r="J157" i="2"/>
  <c r="J159" i="2"/>
  <c r="J160" i="2"/>
  <c r="J161" i="2"/>
  <c r="J163" i="2"/>
  <c r="J164" i="2"/>
  <c r="J165" i="2"/>
  <c r="J167" i="2"/>
  <c r="J168" i="2"/>
  <c r="J169" i="2"/>
  <c r="J171" i="2"/>
  <c r="J174" i="2"/>
  <c r="J175" i="2"/>
  <c r="J180" i="2"/>
  <c r="J183" i="2"/>
  <c r="J184" i="2"/>
  <c r="J185" i="2"/>
  <c r="J188" i="2"/>
  <c r="J189" i="2" s="1"/>
  <c r="J190" i="2"/>
  <c r="J191" i="2"/>
  <c r="J192" i="2"/>
  <c r="J194" i="2"/>
  <c r="J195" i="2"/>
  <c r="J196" i="2"/>
  <c r="J199" i="2"/>
  <c r="J200" i="2"/>
  <c r="J201" i="2"/>
  <c r="J202" i="2"/>
  <c r="J203" i="2"/>
  <c r="J204" i="2"/>
  <c r="J205" i="2"/>
  <c r="J206" i="2"/>
  <c r="J208" i="2"/>
  <c r="J209" i="2"/>
  <c r="J210" i="2"/>
  <c r="J212" i="2"/>
  <c r="J213" i="2"/>
  <c r="J214" i="2"/>
  <c r="J216" i="2"/>
  <c r="J217" i="2"/>
  <c r="J218" i="2"/>
  <c r="J220" i="2"/>
  <c r="J221" i="2"/>
  <c r="J222" i="2"/>
  <c r="J224" i="2"/>
  <c r="J226" i="2"/>
  <c r="J227" i="2" s="1"/>
  <c r="J228" i="2"/>
  <c r="J229" i="2"/>
  <c r="J231" i="2"/>
  <c r="J232" i="2"/>
  <c r="J233" i="2"/>
  <c r="J234" i="2"/>
  <c r="J235" i="2"/>
  <c r="J236" i="2"/>
  <c r="J238" i="2"/>
  <c r="J239" i="2"/>
  <c r="J241" i="2"/>
  <c r="J243" i="2"/>
  <c r="J244" i="2"/>
  <c r="J245" i="2"/>
  <c r="J246" i="2"/>
  <c r="J247" i="2"/>
  <c r="J248" i="2"/>
  <c r="J249" i="2"/>
  <c r="J251" i="2"/>
  <c r="J252" i="2"/>
  <c r="J253" i="2"/>
  <c r="J254" i="2"/>
  <c r="J256" i="2"/>
  <c r="J257" i="2"/>
  <c r="J259" i="2"/>
  <c r="J260" i="2"/>
  <c r="J261" i="2"/>
  <c r="J263" i="2"/>
  <c r="J265" i="2"/>
  <c r="J266" i="2"/>
  <c r="J268" i="2"/>
  <c r="J269" i="2"/>
  <c r="J270" i="2"/>
  <c r="J272" i="2"/>
  <c r="J274" i="2"/>
  <c r="J275" i="2" s="1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9" i="2"/>
  <c r="J300" i="2" s="1"/>
  <c r="J8" i="2"/>
  <c r="J54" i="2" l="1"/>
  <c r="J136" i="2"/>
  <c r="M255" i="2"/>
  <c r="P64" i="2"/>
  <c r="P262" i="2"/>
  <c r="J109" i="2"/>
  <c r="M84" i="2"/>
  <c r="M112" i="2"/>
  <c r="J193" i="2"/>
  <c r="P51" i="2"/>
  <c r="M166" i="2"/>
  <c r="P100" i="2"/>
  <c r="P73" i="2"/>
  <c r="P19" i="2"/>
  <c r="J162" i="2"/>
  <c r="J81" i="2"/>
  <c r="M258" i="2"/>
  <c r="M197" i="2"/>
  <c r="M136" i="2"/>
  <c r="M137" i="2" s="1"/>
  <c r="M54" i="2"/>
  <c r="P70" i="2"/>
  <c r="P16" i="2"/>
  <c r="J197" i="2"/>
  <c r="M230" i="2"/>
  <c r="P95" i="2"/>
  <c r="P67" i="2"/>
  <c r="P13" i="2"/>
  <c r="J219" i="2"/>
  <c r="J103" i="2"/>
  <c r="J77" i="2"/>
  <c r="M106" i="2"/>
  <c r="P230" i="2"/>
  <c r="P61" i="2"/>
  <c r="J186" i="2"/>
  <c r="J124" i="2"/>
  <c r="J41" i="2"/>
  <c r="M181" i="2"/>
  <c r="M127" i="2"/>
  <c r="M45" i="2"/>
  <c r="P115" i="2"/>
  <c r="P87" i="2"/>
  <c r="P31" i="2"/>
  <c r="J215" i="2"/>
  <c r="J38" i="2"/>
  <c r="M124" i="2"/>
  <c r="M41" i="2"/>
  <c r="P112" i="2"/>
  <c r="P84" i="2"/>
  <c r="M95" i="2"/>
  <c r="M67" i="2"/>
  <c r="M13" i="2"/>
  <c r="M219" i="2"/>
  <c r="J240" i="2"/>
  <c r="J262" i="2"/>
  <c r="M38" i="2"/>
  <c r="P109" i="2"/>
  <c r="J16" i="2"/>
  <c r="M19" i="2"/>
  <c r="J237" i="2"/>
  <c r="J242" i="2" s="1"/>
  <c r="J70" i="2"/>
  <c r="J267" i="2"/>
  <c r="J144" i="2"/>
  <c r="M240" i="2"/>
  <c r="P162" i="2"/>
  <c r="P106" i="2"/>
  <c r="M100" i="2"/>
  <c r="J64" i="2"/>
  <c r="J148" i="2"/>
  <c r="M119" i="2"/>
  <c r="J87" i="2"/>
  <c r="J31" i="2"/>
  <c r="M170" i="2"/>
  <c r="M144" i="2"/>
  <c r="M61" i="2"/>
  <c r="M35" i="2"/>
  <c r="P267" i="2"/>
  <c r="P240" i="2"/>
  <c r="P242" i="2" s="1"/>
  <c r="J127" i="2"/>
  <c r="M73" i="2"/>
  <c r="J119" i="2"/>
  <c r="J258" i="2"/>
  <c r="J170" i="2"/>
  <c r="M267" i="2"/>
  <c r="J115" i="2"/>
  <c r="J230" i="2"/>
  <c r="J141" i="2"/>
  <c r="M237" i="2"/>
  <c r="P103" i="2"/>
  <c r="P77" i="2"/>
  <c r="J51" i="2"/>
  <c r="J255" i="2"/>
  <c r="J45" i="2"/>
  <c r="M58" i="2"/>
  <c r="J10" i="2"/>
  <c r="J291" i="2"/>
  <c r="J250" i="2"/>
  <c r="J223" i="2"/>
  <c r="J211" i="2"/>
  <c r="J166" i="2"/>
  <c r="J112" i="2"/>
  <c r="J106" i="2"/>
  <c r="J100" i="2"/>
  <c r="J95" i="2"/>
  <c r="J84" i="2"/>
  <c r="J73" i="2"/>
  <c r="J67" i="2"/>
  <c r="J61" i="2"/>
  <c r="J35" i="2"/>
  <c r="J19" i="2"/>
  <c r="J13" i="2"/>
  <c r="M186" i="2"/>
  <c r="M162" i="2"/>
  <c r="M141" i="2"/>
  <c r="M115" i="2"/>
  <c r="M109" i="2"/>
  <c r="M103" i="2"/>
  <c r="M87" i="2"/>
  <c r="M77" i="2"/>
  <c r="M70" i="2"/>
  <c r="M64" i="2"/>
  <c r="M51" i="2"/>
  <c r="M31" i="2"/>
  <c r="M27" i="2"/>
  <c r="M16" i="2"/>
  <c r="P10" i="2"/>
  <c r="P258" i="2"/>
  <c r="P255" i="2"/>
  <c r="P237" i="2"/>
  <c r="P176" i="2"/>
  <c r="P170" i="2"/>
  <c r="P141" i="2"/>
  <c r="P124" i="2"/>
  <c r="P119" i="2"/>
  <c r="P81" i="2"/>
  <c r="P58" i="2"/>
  <c r="P41" i="2"/>
  <c r="P291" i="2"/>
  <c r="P250" i="2"/>
  <c r="P264" i="2" s="1"/>
  <c r="P27" i="2"/>
  <c r="G107" i="2"/>
  <c r="D109" i="2"/>
  <c r="D137" i="2" s="1"/>
  <c r="J207" i="2"/>
  <c r="J27" i="2"/>
  <c r="M291" i="2"/>
  <c r="M250" i="2"/>
  <c r="M158" i="2"/>
  <c r="P186" i="2"/>
  <c r="P166" i="2"/>
  <c r="P136" i="2"/>
  <c r="P127" i="2"/>
  <c r="P54" i="2"/>
  <c r="P45" i="2"/>
  <c r="P38" i="2"/>
  <c r="M262" i="2"/>
  <c r="M264" i="2" s="1"/>
  <c r="M81" i="2"/>
  <c r="P148" i="2"/>
  <c r="P35" i="2"/>
  <c r="J271" i="2"/>
  <c r="J273" i="2" s="1"/>
  <c r="P271" i="2"/>
  <c r="P273" i="2" s="1"/>
  <c r="G109" i="2"/>
  <c r="G137" i="2" s="1"/>
  <c r="M271" i="2"/>
  <c r="M273" i="2" s="1"/>
  <c r="G58" i="2"/>
  <c r="G91" i="2" s="1"/>
  <c r="Q9" i="2"/>
  <c r="R9" i="2"/>
  <c r="Q11" i="2"/>
  <c r="R11" i="2"/>
  <c r="Q12" i="2"/>
  <c r="R12" i="2"/>
  <c r="Q14" i="2"/>
  <c r="R14" i="2"/>
  <c r="Q15" i="2"/>
  <c r="R15" i="2"/>
  <c r="Q17" i="2"/>
  <c r="R17" i="2"/>
  <c r="Q18" i="2"/>
  <c r="R18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8" i="2"/>
  <c r="R28" i="2"/>
  <c r="Q29" i="2"/>
  <c r="R29" i="2"/>
  <c r="Q30" i="2"/>
  <c r="R30" i="2"/>
  <c r="Q32" i="2"/>
  <c r="R32" i="2"/>
  <c r="Q33" i="2"/>
  <c r="R33" i="2"/>
  <c r="Q34" i="2"/>
  <c r="R34" i="2"/>
  <c r="Q36" i="2"/>
  <c r="R36" i="2"/>
  <c r="Q37" i="2"/>
  <c r="R37" i="2"/>
  <c r="Q39" i="2"/>
  <c r="R39" i="2"/>
  <c r="Q40" i="2"/>
  <c r="R40" i="2"/>
  <c r="Q42" i="2"/>
  <c r="R42" i="2"/>
  <c r="Q43" i="2"/>
  <c r="R43" i="2"/>
  <c r="Q44" i="2"/>
  <c r="R44" i="2"/>
  <c r="Q46" i="2"/>
  <c r="R46" i="2"/>
  <c r="Q47" i="2"/>
  <c r="R47" i="2"/>
  <c r="Q48" i="2"/>
  <c r="R48" i="2"/>
  <c r="Q49" i="2"/>
  <c r="R49" i="2"/>
  <c r="Q50" i="2"/>
  <c r="R50" i="2"/>
  <c r="Q52" i="2"/>
  <c r="R52" i="2"/>
  <c r="Q53" i="2"/>
  <c r="R53" i="2"/>
  <c r="Q55" i="2"/>
  <c r="R55" i="2"/>
  <c r="Q56" i="2"/>
  <c r="R56" i="2"/>
  <c r="Q57" i="2"/>
  <c r="R57" i="2"/>
  <c r="Q59" i="2"/>
  <c r="R59" i="2"/>
  <c r="Q60" i="2"/>
  <c r="R60" i="2"/>
  <c r="Q62" i="2"/>
  <c r="R62" i="2"/>
  <c r="Q63" i="2"/>
  <c r="R63" i="2"/>
  <c r="Q65" i="2"/>
  <c r="R65" i="2"/>
  <c r="Q66" i="2"/>
  <c r="R66" i="2"/>
  <c r="Q68" i="2"/>
  <c r="R68" i="2"/>
  <c r="Q69" i="2"/>
  <c r="R69" i="2"/>
  <c r="Q71" i="2"/>
  <c r="R71" i="2"/>
  <c r="Q72" i="2"/>
  <c r="R72" i="2"/>
  <c r="Q74" i="2"/>
  <c r="R74" i="2"/>
  <c r="Q75" i="2"/>
  <c r="R75" i="2"/>
  <c r="Q76" i="2"/>
  <c r="R76" i="2"/>
  <c r="Q78" i="2"/>
  <c r="R78" i="2"/>
  <c r="Q79" i="2"/>
  <c r="R79" i="2"/>
  <c r="Q80" i="2"/>
  <c r="R80" i="2"/>
  <c r="Q82" i="2"/>
  <c r="R82" i="2"/>
  <c r="Q83" i="2"/>
  <c r="R83" i="2"/>
  <c r="Q85" i="2"/>
  <c r="R85" i="2"/>
  <c r="Q86" i="2"/>
  <c r="R86" i="2"/>
  <c r="Q88" i="2"/>
  <c r="R88" i="2"/>
  <c r="Q89" i="2"/>
  <c r="R89" i="2"/>
  <c r="Q90" i="2"/>
  <c r="R90" i="2"/>
  <c r="Q92" i="2"/>
  <c r="R92" i="2"/>
  <c r="Q93" i="2"/>
  <c r="R93" i="2"/>
  <c r="Q94" i="2"/>
  <c r="R94" i="2"/>
  <c r="Q96" i="2"/>
  <c r="R96" i="2"/>
  <c r="Q97" i="2"/>
  <c r="R97" i="2"/>
  <c r="Q98" i="2"/>
  <c r="R98" i="2"/>
  <c r="Q99" i="2"/>
  <c r="R99" i="2"/>
  <c r="Q101" i="2"/>
  <c r="R101" i="2"/>
  <c r="Q102" i="2"/>
  <c r="R102" i="2"/>
  <c r="Q104" i="2"/>
  <c r="R104" i="2"/>
  <c r="Q105" i="2"/>
  <c r="R105" i="2"/>
  <c r="Q107" i="2"/>
  <c r="R107" i="2"/>
  <c r="Q108" i="2"/>
  <c r="R108" i="2"/>
  <c r="Q110" i="2"/>
  <c r="R110" i="2"/>
  <c r="Q111" i="2"/>
  <c r="R111" i="2"/>
  <c r="Q113" i="2"/>
  <c r="R113" i="2"/>
  <c r="Q114" i="2"/>
  <c r="R114" i="2"/>
  <c r="Q116" i="2"/>
  <c r="R116" i="2"/>
  <c r="Q117" i="2"/>
  <c r="R117" i="2"/>
  <c r="Q118" i="2"/>
  <c r="R118" i="2"/>
  <c r="Q120" i="2"/>
  <c r="R120" i="2"/>
  <c r="Q121" i="2"/>
  <c r="R121" i="2"/>
  <c r="Q122" i="2"/>
  <c r="R122" i="2"/>
  <c r="Q123" i="2"/>
  <c r="R123" i="2"/>
  <c r="Q125" i="2"/>
  <c r="R125" i="2"/>
  <c r="Q126" i="2"/>
  <c r="R126" i="2"/>
  <c r="Q128" i="2"/>
  <c r="R128" i="2"/>
  <c r="Q129" i="2"/>
  <c r="R129" i="2"/>
  <c r="Q130" i="2"/>
  <c r="R130" i="2"/>
  <c r="Q131" i="2"/>
  <c r="R131" i="2"/>
  <c r="Q132" i="2"/>
  <c r="R132" i="2"/>
  <c r="Q133" i="2"/>
  <c r="R133" i="2"/>
  <c r="Q134" i="2"/>
  <c r="R134" i="2"/>
  <c r="Q135" i="2"/>
  <c r="R135" i="2"/>
  <c r="Q139" i="2"/>
  <c r="R139" i="2"/>
  <c r="Q140" i="2"/>
  <c r="R140" i="2"/>
  <c r="Q143" i="2"/>
  <c r="R143" i="2"/>
  <c r="Q146" i="2"/>
  <c r="R146" i="2"/>
  <c r="Q147" i="2"/>
  <c r="R147" i="2"/>
  <c r="Q150" i="2"/>
  <c r="R150" i="2"/>
  <c r="Q151" i="2"/>
  <c r="R151" i="2"/>
  <c r="Q152" i="2"/>
  <c r="R152" i="2"/>
  <c r="Q153" i="2"/>
  <c r="R153" i="2"/>
  <c r="Q154" i="2"/>
  <c r="R154" i="2"/>
  <c r="Q155" i="2"/>
  <c r="R155" i="2"/>
  <c r="Q156" i="2"/>
  <c r="R156" i="2"/>
  <c r="Q157" i="2"/>
  <c r="R157" i="2"/>
  <c r="Q159" i="2"/>
  <c r="R159" i="2"/>
  <c r="Q160" i="2"/>
  <c r="R160" i="2"/>
  <c r="Q161" i="2"/>
  <c r="R161" i="2"/>
  <c r="Q163" i="2"/>
  <c r="R163" i="2"/>
  <c r="Q164" i="2"/>
  <c r="R164" i="2"/>
  <c r="Q165" i="2"/>
  <c r="Q167" i="2"/>
  <c r="Q168" i="2"/>
  <c r="R168" i="2"/>
  <c r="Q169" i="2"/>
  <c r="Q171" i="2"/>
  <c r="R172" i="2"/>
  <c r="R173" i="2"/>
  <c r="Q174" i="2"/>
  <c r="R174" i="2"/>
  <c r="Q175" i="2"/>
  <c r="R175" i="2"/>
  <c r="R178" i="2"/>
  <c r="Q180" i="2"/>
  <c r="R182" i="2"/>
  <c r="Q183" i="2"/>
  <c r="Q184" i="2"/>
  <c r="R184" i="2"/>
  <c r="Q185" i="2"/>
  <c r="R185" i="2"/>
  <c r="Q191" i="2"/>
  <c r="R191" i="2"/>
  <c r="Q192" i="2"/>
  <c r="R192" i="2"/>
  <c r="Q196" i="2"/>
  <c r="R196" i="2"/>
  <c r="Q202" i="2"/>
  <c r="R202" i="2"/>
  <c r="Q203" i="2"/>
  <c r="R203" i="2"/>
  <c r="Q204" i="2"/>
  <c r="R204" i="2"/>
  <c r="Q205" i="2"/>
  <c r="R205" i="2"/>
  <c r="Q206" i="2"/>
  <c r="R212" i="2"/>
  <c r="Q213" i="2"/>
  <c r="Q214" i="2"/>
  <c r="R214" i="2"/>
  <c r="R221" i="2"/>
  <c r="R222" i="2"/>
  <c r="Q226" i="2"/>
  <c r="R226" i="2"/>
  <c r="R227" i="2" s="1"/>
  <c r="Q228" i="2"/>
  <c r="R228" i="2"/>
  <c r="Q229" i="2"/>
  <c r="R229" i="2"/>
  <c r="Q231" i="2"/>
  <c r="R231" i="2"/>
  <c r="Q232" i="2"/>
  <c r="R232" i="2"/>
  <c r="Q233" i="2"/>
  <c r="R233" i="2"/>
  <c r="Q234" i="2"/>
  <c r="R234" i="2"/>
  <c r="Q235" i="2"/>
  <c r="R235" i="2"/>
  <c r="Q236" i="2"/>
  <c r="R236" i="2"/>
  <c r="Q238" i="2"/>
  <c r="R238" i="2"/>
  <c r="Q239" i="2"/>
  <c r="R239" i="2"/>
  <c r="Q241" i="2"/>
  <c r="R241" i="2"/>
  <c r="Q243" i="2"/>
  <c r="R243" i="2"/>
  <c r="Q244" i="2"/>
  <c r="R244" i="2"/>
  <c r="Q245" i="2"/>
  <c r="R245" i="2"/>
  <c r="Q246" i="2"/>
  <c r="R246" i="2"/>
  <c r="Q247" i="2"/>
  <c r="R247" i="2"/>
  <c r="Q248" i="2"/>
  <c r="R248" i="2"/>
  <c r="Q249" i="2"/>
  <c r="R249" i="2"/>
  <c r="Q251" i="2"/>
  <c r="R251" i="2"/>
  <c r="Q252" i="2"/>
  <c r="R252" i="2"/>
  <c r="Q253" i="2"/>
  <c r="R253" i="2"/>
  <c r="Q254" i="2"/>
  <c r="R254" i="2"/>
  <c r="Q256" i="2"/>
  <c r="R256" i="2"/>
  <c r="Q257" i="2"/>
  <c r="R257" i="2"/>
  <c r="Q259" i="2"/>
  <c r="R259" i="2"/>
  <c r="Q260" i="2"/>
  <c r="R260" i="2"/>
  <c r="Q261" i="2"/>
  <c r="R261" i="2"/>
  <c r="Q263" i="2"/>
  <c r="R263" i="2"/>
  <c r="Q265" i="2"/>
  <c r="R265" i="2"/>
  <c r="Q266" i="2"/>
  <c r="R266" i="2"/>
  <c r="Q268" i="2"/>
  <c r="R268" i="2"/>
  <c r="Q269" i="2"/>
  <c r="R269" i="2"/>
  <c r="Q270" i="2"/>
  <c r="R270" i="2"/>
  <c r="Q272" i="2"/>
  <c r="R272" i="2"/>
  <c r="Q274" i="2"/>
  <c r="R274" i="2"/>
  <c r="R275" i="2" s="1"/>
  <c r="Q276" i="2"/>
  <c r="R276" i="2"/>
  <c r="Q277" i="2"/>
  <c r="R277" i="2"/>
  <c r="Q278" i="2"/>
  <c r="R278" i="2"/>
  <c r="Q279" i="2"/>
  <c r="R279" i="2"/>
  <c r="Q280" i="2"/>
  <c r="R280" i="2"/>
  <c r="Q281" i="2"/>
  <c r="R281" i="2"/>
  <c r="Q282" i="2"/>
  <c r="R282" i="2"/>
  <c r="Q283" i="2"/>
  <c r="R283" i="2"/>
  <c r="Q284" i="2"/>
  <c r="R284" i="2"/>
  <c r="Q285" i="2"/>
  <c r="R285" i="2"/>
  <c r="Q286" i="2"/>
  <c r="R286" i="2"/>
  <c r="Q287" i="2"/>
  <c r="R287" i="2"/>
  <c r="Q288" i="2"/>
  <c r="R288" i="2"/>
  <c r="Q289" i="2"/>
  <c r="R289" i="2"/>
  <c r="Q299" i="2"/>
  <c r="R299" i="2"/>
  <c r="R300" i="2" s="1"/>
  <c r="R8" i="2"/>
  <c r="R10" i="2" s="1"/>
  <c r="Q8" i="2"/>
  <c r="U146" i="2" l="1"/>
  <c r="U46" i="2"/>
  <c r="U129" i="2"/>
  <c r="U97" i="2"/>
  <c r="U83" i="2"/>
  <c r="U69" i="2"/>
  <c r="U175" i="2"/>
  <c r="U159" i="2"/>
  <c r="U88" i="2"/>
  <c r="U116" i="2"/>
  <c r="U204" i="2"/>
  <c r="M91" i="2"/>
  <c r="J137" i="2"/>
  <c r="U157" i="2"/>
  <c r="U143" i="2"/>
  <c r="U128" i="2"/>
  <c r="U114" i="2"/>
  <c r="U99" i="2"/>
  <c r="U86" i="2"/>
  <c r="U72" i="2"/>
  <c r="U57" i="2"/>
  <c r="U44" i="2"/>
  <c r="U30" i="2"/>
  <c r="U18" i="2"/>
  <c r="R258" i="2"/>
  <c r="U174" i="2"/>
  <c r="U203" i="2"/>
  <c r="U152" i="2"/>
  <c r="U133" i="2"/>
  <c r="U184" i="2"/>
  <c r="U92" i="2"/>
  <c r="U49" i="2"/>
  <c r="U23" i="2"/>
  <c r="M242" i="2"/>
  <c r="U185" i="2"/>
  <c r="R237" i="2"/>
  <c r="U163" i="2"/>
  <c r="U120" i="2"/>
  <c r="U63" i="2"/>
  <c r="U132" i="2"/>
  <c r="U9" i="2"/>
  <c r="U105" i="2"/>
  <c r="J91" i="2"/>
  <c r="U151" i="2"/>
  <c r="U205" i="2"/>
  <c r="U147" i="2"/>
  <c r="U130" i="2"/>
  <c r="U102" i="2"/>
  <c r="U89" i="2"/>
  <c r="U161" i="2"/>
  <c r="U150" i="2"/>
  <c r="U131" i="2"/>
  <c r="U118" i="2"/>
  <c r="U76" i="2"/>
  <c r="U48" i="2"/>
  <c r="U34" i="2"/>
  <c r="U22" i="2"/>
  <c r="R162" i="2"/>
  <c r="R119" i="2"/>
  <c r="U75" i="2"/>
  <c r="U60" i="2"/>
  <c r="U47" i="2"/>
  <c r="U33" i="2"/>
  <c r="U21" i="2"/>
  <c r="R262" i="2"/>
  <c r="U126" i="2"/>
  <c r="R127" i="2"/>
  <c r="U140" i="2"/>
  <c r="U28" i="2"/>
  <c r="U15" i="2"/>
  <c r="U111" i="2"/>
  <c r="U192" i="2"/>
  <c r="U135" i="2"/>
  <c r="U123" i="2"/>
  <c r="U96" i="2"/>
  <c r="U53" i="2"/>
  <c r="U40" i="2"/>
  <c r="U26" i="2"/>
  <c r="P91" i="2"/>
  <c r="R141" i="2"/>
  <c r="U196" i="2"/>
  <c r="R136" i="2"/>
  <c r="R124" i="2"/>
  <c r="R54" i="2"/>
  <c r="R41" i="2"/>
  <c r="U56" i="2"/>
  <c r="U154" i="2"/>
  <c r="R240" i="2"/>
  <c r="U191" i="2"/>
  <c r="U153" i="2"/>
  <c r="U108" i="2"/>
  <c r="U94" i="2"/>
  <c r="U80" i="2"/>
  <c r="U66" i="2"/>
  <c r="U25" i="2"/>
  <c r="U12" i="2"/>
  <c r="P137" i="2"/>
  <c r="U202" i="2"/>
  <c r="U43" i="2"/>
  <c r="R230" i="2"/>
  <c r="R267" i="2"/>
  <c r="J264" i="2"/>
  <c r="U156" i="2"/>
  <c r="U155" i="2"/>
  <c r="U121" i="2"/>
  <c r="U79" i="2"/>
  <c r="U37" i="2"/>
  <c r="U24" i="2"/>
  <c r="R38" i="2"/>
  <c r="Q115" i="2"/>
  <c r="U113" i="2"/>
  <c r="Q109" i="2"/>
  <c r="U107" i="2"/>
  <c r="U109" i="2" s="1"/>
  <c r="Q103" i="2"/>
  <c r="U101" i="2"/>
  <c r="Q100" i="2"/>
  <c r="U98" i="2"/>
  <c r="Q95" i="2"/>
  <c r="U93" i="2"/>
  <c r="U95" i="2" s="1"/>
  <c r="U90" i="2"/>
  <c r="Q87" i="2"/>
  <c r="U85" i="2"/>
  <c r="Q73" i="2"/>
  <c r="U71" i="2"/>
  <c r="Q275" i="2"/>
  <c r="U274" i="2"/>
  <c r="U275" i="2" s="1"/>
  <c r="Q267" i="2"/>
  <c r="U265" i="2"/>
  <c r="Q262" i="2"/>
  <c r="U259" i="2"/>
  <c r="Q258" i="2"/>
  <c r="U256" i="2"/>
  <c r="Q255" i="2"/>
  <c r="U251" i="2"/>
  <c r="U241" i="2"/>
  <c r="Q240" i="2"/>
  <c r="U238" i="2"/>
  <c r="Q237" i="2"/>
  <c r="U235" i="2"/>
  <c r="Q230" i="2"/>
  <c r="U228" i="2"/>
  <c r="Q186" i="2"/>
  <c r="R250" i="2"/>
  <c r="U289" i="2"/>
  <c r="U287" i="2"/>
  <c r="U285" i="2"/>
  <c r="U283" i="2"/>
  <c r="U281" i="2"/>
  <c r="U279" i="2"/>
  <c r="U277" i="2"/>
  <c r="U270" i="2"/>
  <c r="U268" i="2"/>
  <c r="U261" i="2"/>
  <c r="U253" i="2"/>
  <c r="U248" i="2"/>
  <c r="U246" i="2"/>
  <c r="U244" i="2"/>
  <c r="U233" i="2"/>
  <c r="U231" i="2"/>
  <c r="R176" i="2"/>
  <c r="R115" i="2"/>
  <c r="R112" i="2"/>
  <c r="R109" i="2"/>
  <c r="R106" i="2"/>
  <c r="R103" i="2"/>
  <c r="R100" i="2"/>
  <c r="R95" i="2"/>
  <c r="R87" i="2"/>
  <c r="R84" i="2"/>
  <c r="R77" i="2"/>
  <c r="R73" i="2"/>
  <c r="R70" i="2"/>
  <c r="R67" i="2"/>
  <c r="R64" i="2"/>
  <c r="R61" i="2"/>
  <c r="R51" i="2"/>
  <c r="R35" i="2"/>
  <c r="R31" i="2"/>
  <c r="R27" i="2"/>
  <c r="R19" i="2"/>
  <c r="R16" i="2"/>
  <c r="R13" i="2"/>
  <c r="U8" i="2"/>
  <c r="Q10" i="2"/>
  <c r="Q162" i="2"/>
  <c r="U160" i="2"/>
  <c r="Q141" i="2"/>
  <c r="U139" i="2"/>
  <c r="Q136" i="2"/>
  <c r="U134" i="2"/>
  <c r="Q124" i="2"/>
  <c r="U122" i="2"/>
  <c r="Q119" i="2"/>
  <c r="U117" i="2"/>
  <c r="U119" i="2" s="1"/>
  <c r="Q81" i="2"/>
  <c r="U78" i="2"/>
  <c r="Q58" i="2"/>
  <c r="U55" i="2"/>
  <c r="Q54" i="2"/>
  <c r="U52" i="2"/>
  <c r="U54" i="2" s="1"/>
  <c r="Q45" i="2"/>
  <c r="U42" i="2"/>
  <c r="Q41" i="2"/>
  <c r="U39" i="2"/>
  <c r="Q38" i="2"/>
  <c r="U36" i="2"/>
  <c r="U10" i="2"/>
  <c r="Q127" i="2"/>
  <c r="U125" i="2"/>
  <c r="Q300" i="2"/>
  <c r="U299" i="2"/>
  <c r="U300" i="2" s="1"/>
  <c r="Q291" i="2"/>
  <c r="U276" i="2"/>
  <c r="Q271" i="2"/>
  <c r="Q273" i="2" s="1"/>
  <c r="U269" i="2"/>
  <c r="U271" i="2" s="1"/>
  <c r="U263" i="2"/>
  <c r="Q250" i="2"/>
  <c r="U243" i="2"/>
  <c r="Q227" i="2"/>
  <c r="U226" i="2"/>
  <c r="U227" i="2" s="1"/>
  <c r="R255" i="2"/>
  <c r="U288" i="2"/>
  <c r="U286" i="2"/>
  <c r="U284" i="2"/>
  <c r="U282" i="2"/>
  <c r="U280" i="2"/>
  <c r="U278" i="2"/>
  <c r="U272" i="2"/>
  <c r="U266" i="2"/>
  <c r="U260" i="2"/>
  <c r="U257" i="2"/>
  <c r="U254" i="2"/>
  <c r="U252" i="2"/>
  <c r="U249" i="2"/>
  <c r="U247" i="2"/>
  <c r="U245" i="2"/>
  <c r="U239" i="2"/>
  <c r="U236" i="2"/>
  <c r="U234" i="2"/>
  <c r="U232" i="2"/>
  <c r="U229" i="2"/>
  <c r="U214" i="2"/>
  <c r="R81" i="2"/>
  <c r="R58" i="2"/>
  <c r="R45" i="2"/>
  <c r="Q170" i="2"/>
  <c r="U168" i="2"/>
  <c r="Q166" i="2"/>
  <c r="U164" i="2"/>
  <c r="Q112" i="2"/>
  <c r="U110" i="2"/>
  <c r="U112" i="2" s="1"/>
  <c r="Q106" i="2"/>
  <c r="U104" i="2"/>
  <c r="Q84" i="2"/>
  <c r="U82" i="2"/>
  <c r="U84" i="2" s="1"/>
  <c r="Q77" i="2"/>
  <c r="U74" i="2"/>
  <c r="Q70" i="2"/>
  <c r="U68" i="2"/>
  <c r="U70" i="2" s="1"/>
  <c r="Q67" i="2"/>
  <c r="U65" i="2"/>
  <c r="Q64" i="2"/>
  <c r="U62" i="2"/>
  <c r="Q61" i="2"/>
  <c r="U59" i="2"/>
  <c r="U61" i="2" s="1"/>
  <c r="Q51" i="2"/>
  <c r="U50" i="2"/>
  <c r="Q35" i="2"/>
  <c r="U32" i="2"/>
  <c r="Q31" i="2"/>
  <c r="U29" i="2"/>
  <c r="Q27" i="2"/>
  <c r="U20" i="2"/>
  <c r="Q19" i="2"/>
  <c r="U17" i="2"/>
  <c r="Q16" i="2"/>
  <c r="U14" i="2"/>
  <c r="Q13" i="2"/>
  <c r="U11" i="2"/>
  <c r="U13" i="2" s="1"/>
  <c r="R291" i="2"/>
  <c r="R271" i="2"/>
  <c r="R273" i="2" s="1"/>
  <c r="C242" i="2"/>
  <c r="U100" i="2" l="1"/>
  <c r="U136" i="2"/>
  <c r="U73" i="2"/>
  <c r="R242" i="2"/>
  <c r="U41" i="2"/>
  <c r="U64" i="2"/>
  <c r="U45" i="2"/>
  <c r="U87" i="2"/>
  <c r="U67" i="2"/>
  <c r="U141" i="2"/>
  <c r="U267" i="2"/>
  <c r="U38" i="2"/>
  <c r="R264" i="2"/>
  <c r="U162" i="2"/>
  <c r="U103" i="2"/>
  <c r="R137" i="2"/>
  <c r="U16" i="2"/>
  <c r="Q264" i="2"/>
  <c r="U106" i="2"/>
  <c r="U124" i="2"/>
  <c r="U77" i="2"/>
  <c r="U19" i="2"/>
  <c r="U31" i="2"/>
  <c r="U115" i="2"/>
  <c r="R91" i="2"/>
  <c r="U230" i="2"/>
  <c r="U27" i="2"/>
  <c r="Q242" i="2"/>
  <c r="U58" i="2"/>
  <c r="U240" i="2"/>
  <c r="Q91" i="2"/>
  <c r="U81" i="2"/>
  <c r="U35" i="2"/>
  <c r="U127" i="2"/>
  <c r="U51" i="2"/>
  <c r="U258" i="2"/>
  <c r="U250" i="2"/>
  <c r="U273" i="2"/>
  <c r="U237" i="2"/>
  <c r="U242" i="2" s="1"/>
  <c r="Q137" i="2"/>
  <c r="U291" i="2"/>
  <c r="U255" i="2"/>
  <c r="U262" i="2"/>
  <c r="C262" i="2"/>
  <c r="C258" i="2"/>
  <c r="C255" i="2"/>
  <c r="C250" i="2"/>
  <c r="U137" i="2" l="1"/>
  <c r="U91" i="2"/>
  <c r="U264" i="2"/>
  <c r="C264" i="2"/>
  <c r="C291" i="2" l="1"/>
  <c r="C84" i="2"/>
  <c r="C87" i="2"/>
  <c r="C81" i="2"/>
  <c r="C77" i="2"/>
  <c r="C73" i="2"/>
  <c r="C70" i="2"/>
  <c r="C67" i="2"/>
  <c r="C64" i="2"/>
  <c r="C61" i="2"/>
  <c r="C58" i="2"/>
  <c r="C54" i="2"/>
  <c r="C51" i="2"/>
  <c r="C45" i="2"/>
  <c r="C41" i="2"/>
  <c r="C38" i="2"/>
  <c r="C35" i="2"/>
  <c r="C31" i="2"/>
  <c r="C27" i="2"/>
  <c r="C19" i="2"/>
  <c r="C16" i="2"/>
  <c r="C13" i="2"/>
  <c r="C10" i="2"/>
  <c r="C186" i="2" l="1"/>
  <c r="C181" i="2"/>
  <c r="C176" i="2"/>
  <c r="C170" i="2"/>
  <c r="C166" i="2"/>
  <c r="C162" i="2"/>
  <c r="C158" i="2"/>
  <c r="C148" i="2"/>
  <c r="C144" i="2"/>
  <c r="C141" i="2"/>
  <c r="N182" i="2"/>
  <c r="N179" i="2"/>
  <c r="N181" i="2" s="1"/>
  <c r="O142" i="2"/>
  <c r="O144" i="2" s="1"/>
  <c r="O187" i="2" s="1"/>
  <c r="N142" i="2"/>
  <c r="N144" i="2" s="1"/>
  <c r="O138" i="2"/>
  <c r="H182" i="2"/>
  <c r="H179" i="2"/>
  <c r="H181" i="2" s="1"/>
  <c r="H178" i="2"/>
  <c r="H177" i="2"/>
  <c r="H173" i="2"/>
  <c r="H176" i="2" s="1"/>
  <c r="H172" i="2"/>
  <c r="H149" i="2"/>
  <c r="H158" i="2" s="1"/>
  <c r="H138" i="2"/>
  <c r="L177" i="2"/>
  <c r="L187" i="2" s="1"/>
  <c r="K173" i="2"/>
  <c r="K176" i="2" s="1"/>
  <c r="K145" i="2"/>
  <c r="K148" i="2" s="1"/>
  <c r="D183" i="2"/>
  <c r="D180" i="2"/>
  <c r="G180" i="2" s="1"/>
  <c r="D179" i="2"/>
  <c r="D171" i="2"/>
  <c r="G171" i="2" s="1"/>
  <c r="D169" i="2"/>
  <c r="D167" i="2"/>
  <c r="G167" i="2" s="1"/>
  <c r="D165" i="2"/>
  <c r="D149" i="2"/>
  <c r="D145" i="2"/>
  <c r="D142" i="2"/>
  <c r="K187" i="2" l="1"/>
  <c r="G142" i="2"/>
  <c r="G144" i="2" s="1"/>
  <c r="D144" i="2"/>
  <c r="G165" i="2"/>
  <c r="G166" i="2" s="1"/>
  <c r="D166" i="2"/>
  <c r="G149" i="2"/>
  <c r="G158" i="2" s="1"/>
  <c r="D158" i="2"/>
  <c r="H187" i="2"/>
  <c r="H301" i="2" s="1"/>
  <c r="G179" i="2"/>
  <c r="G181" i="2" s="1"/>
  <c r="D181" i="2"/>
  <c r="G145" i="2"/>
  <c r="G148" i="2" s="1"/>
  <c r="D148" i="2"/>
  <c r="G169" i="2"/>
  <c r="G170" i="2" s="1"/>
  <c r="D170" i="2"/>
  <c r="G183" i="2"/>
  <c r="G186" i="2" s="1"/>
  <c r="D186" i="2"/>
  <c r="N187" i="2"/>
  <c r="G187" i="2"/>
  <c r="R169" i="2"/>
  <c r="P142" i="2"/>
  <c r="P144" i="2" s="1"/>
  <c r="R180" i="2"/>
  <c r="U180" i="2" s="1"/>
  <c r="P149" i="2"/>
  <c r="P158" i="2" s="1"/>
  <c r="Q145" i="2"/>
  <c r="M145" i="2"/>
  <c r="M148" i="2" s="1"/>
  <c r="P182" i="2"/>
  <c r="R177" i="2"/>
  <c r="M177" i="2"/>
  <c r="R138" i="2"/>
  <c r="P138" i="2"/>
  <c r="P167" i="2"/>
  <c r="M173" i="2"/>
  <c r="M176" i="2" s="1"/>
  <c r="Q138" i="2"/>
  <c r="U138" i="2" s="1"/>
  <c r="J138" i="2"/>
  <c r="J149" i="2"/>
  <c r="J158" i="2" s="1"/>
  <c r="R171" i="2"/>
  <c r="U171" i="2" s="1"/>
  <c r="P179" i="2"/>
  <c r="P181" i="2" s="1"/>
  <c r="Q172" i="2"/>
  <c r="U172" i="2" s="1"/>
  <c r="J172" i="2"/>
  <c r="J173" i="2"/>
  <c r="J176" i="2" s="1"/>
  <c r="Q177" i="2"/>
  <c r="J177" i="2"/>
  <c r="Q178" i="2"/>
  <c r="U178" i="2" s="1"/>
  <c r="J178" i="2"/>
  <c r="J179" i="2"/>
  <c r="J181" i="2" s="1"/>
  <c r="J182" i="2"/>
  <c r="R179" i="2"/>
  <c r="R183" i="2"/>
  <c r="Q149" i="2"/>
  <c r="R142" i="2"/>
  <c r="R144" i="2" s="1"/>
  <c r="Q173" i="2"/>
  <c r="R165" i="2"/>
  <c r="Q179" i="2"/>
  <c r="R149" i="2"/>
  <c r="R158" i="2" s="1"/>
  <c r="R167" i="2"/>
  <c r="U167" i="2" s="1"/>
  <c r="R145" i="2"/>
  <c r="R148" i="2" s="1"/>
  <c r="Q182" i="2"/>
  <c r="Q142" i="2"/>
  <c r="C223" i="2"/>
  <c r="C215" i="2"/>
  <c r="C211" i="2"/>
  <c r="C207" i="2"/>
  <c r="C197" i="2"/>
  <c r="C193" i="2"/>
  <c r="C189" i="2"/>
  <c r="O224" i="2"/>
  <c r="N224" i="2"/>
  <c r="N222" i="2"/>
  <c r="P222" i="2" s="1"/>
  <c r="N221" i="2"/>
  <c r="O220" i="2"/>
  <c r="O223" i="2" s="1"/>
  <c r="N220" i="2"/>
  <c r="N223" i="2" s="1"/>
  <c r="O217" i="2"/>
  <c r="O219" i="2" s="1"/>
  <c r="N217" i="2"/>
  <c r="N219" i="2" s="1"/>
  <c r="N216" i="2"/>
  <c r="O213" i="2"/>
  <c r="O215" i="2" s="1"/>
  <c r="N212" i="2"/>
  <c r="N215" i="2" s="1"/>
  <c r="O210" i="2"/>
  <c r="O209" i="2"/>
  <c r="N209" i="2"/>
  <c r="N211" i="2" s="1"/>
  <c r="O208" i="2"/>
  <c r="R208" i="2" s="1"/>
  <c r="N208" i="2"/>
  <c r="O201" i="2"/>
  <c r="O207" i="2" s="1"/>
  <c r="N201" i="2"/>
  <c r="N207" i="2" s="1"/>
  <c r="O199" i="2"/>
  <c r="N199" i="2"/>
  <c r="N195" i="2"/>
  <c r="N197" i="2" s="1"/>
  <c r="O194" i="2"/>
  <c r="N194" i="2"/>
  <c r="O190" i="2"/>
  <c r="O193" i="2" s="1"/>
  <c r="N190" i="2"/>
  <c r="N193" i="2" s="1"/>
  <c r="O188" i="2"/>
  <c r="O189" i="2" s="1"/>
  <c r="N188" i="2"/>
  <c r="N189" i="2" s="1"/>
  <c r="K224" i="2"/>
  <c r="K222" i="2"/>
  <c r="K223" i="2" s="1"/>
  <c r="K212" i="2"/>
  <c r="K215" i="2" s="1"/>
  <c r="K210" i="2"/>
  <c r="K211" i="2" s="1"/>
  <c r="K201" i="2"/>
  <c r="K207" i="2" s="1"/>
  <c r="K200" i="2"/>
  <c r="L198" i="2"/>
  <c r="L225" i="2" s="1"/>
  <c r="L301" i="2" s="1"/>
  <c r="K198" i="2"/>
  <c r="K194" i="2"/>
  <c r="M194" i="2" s="1"/>
  <c r="K190" i="2"/>
  <c r="K193" i="2" s="1"/>
  <c r="K188" i="2"/>
  <c r="K189" i="2" s="1"/>
  <c r="I198" i="2"/>
  <c r="I225" i="2" s="1"/>
  <c r="I301" i="2" s="1"/>
  <c r="C187" i="2"/>
  <c r="D224" i="2"/>
  <c r="D218" i="2"/>
  <c r="R218" i="2" s="1"/>
  <c r="C218" i="2"/>
  <c r="D217" i="2"/>
  <c r="C217" i="2"/>
  <c r="D206" i="2"/>
  <c r="D200" i="2"/>
  <c r="G200" i="2" s="1"/>
  <c r="D199" i="2"/>
  <c r="G199" i="2" s="1"/>
  <c r="D194" i="2"/>
  <c r="G194" i="2" s="1"/>
  <c r="R181" i="2" l="1"/>
  <c r="U165" i="2"/>
  <c r="U166" i="2" s="1"/>
  <c r="R166" i="2"/>
  <c r="R186" i="2"/>
  <c r="U183" i="2"/>
  <c r="U186" i="2" s="1"/>
  <c r="Q148" i="2"/>
  <c r="U145" i="2"/>
  <c r="U148" i="2" s="1"/>
  <c r="R170" i="2"/>
  <c r="U169" i="2"/>
  <c r="U170" i="2" s="1"/>
  <c r="M187" i="2"/>
  <c r="D187" i="2"/>
  <c r="Q176" i="2"/>
  <c r="U173" i="2"/>
  <c r="U176" i="2" s="1"/>
  <c r="U182" i="2"/>
  <c r="Q181" i="2"/>
  <c r="U179" i="2"/>
  <c r="U181" i="2" s="1"/>
  <c r="Q158" i="2"/>
  <c r="U149" i="2"/>
  <c r="U158" i="2" s="1"/>
  <c r="N225" i="2"/>
  <c r="N301" i="2" s="1"/>
  <c r="K225" i="2"/>
  <c r="K301" i="2" s="1"/>
  <c r="U177" i="2"/>
  <c r="G224" i="2"/>
  <c r="Q144" i="2"/>
  <c r="U142" i="2"/>
  <c r="U144" i="2" s="1"/>
  <c r="D219" i="2"/>
  <c r="O211" i="2"/>
  <c r="O225" i="2"/>
  <c r="O301" i="2" s="1"/>
  <c r="J187" i="2"/>
  <c r="P187" i="2"/>
  <c r="G206" i="2"/>
  <c r="G207" i="2" s="1"/>
  <c r="D207" i="2"/>
  <c r="G218" i="2"/>
  <c r="G217" i="2"/>
  <c r="P194" i="2"/>
  <c r="Q216" i="2"/>
  <c r="P216" i="2"/>
  <c r="R198" i="2"/>
  <c r="J198" i="2"/>
  <c r="J225" i="2" s="1"/>
  <c r="M188" i="2"/>
  <c r="M189" i="2" s="1"/>
  <c r="R199" i="2"/>
  <c r="R200" i="2"/>
  <c r="M201" i="2"/>
  <c r="M207" i="2" s="1"/>
  <c r="P224" i="2"/>
  <c r="Q208" i="2"/>
  <c r="U208" i="2" s="1"/>
  <c r="P208" i="2"/>
  <c r="P209" i="2"/>
  <c r="M222" i="2"/>
  <c r="M223" i="2" s="1"/>
  <c r="M224" i="2"/>
  <c r="Q218" i="2"/>
  <c r="U218" i="2" s="1"/>
  <c r="P188" i="2"/>
  <c r="P189" i="2" s="1"/>
  <c r="R210" i="2"/>
  <c r="P210" i="2"/>
  <c r="M210" i="2"/>
  <c r="M211" i="2" s="1"/>
  <c r="R209" i="2"/>
  <c r="R211" i="2" s="1"/>
  <c r="P212" i="2"/>
  <c r="P215" i="2" s="1"/>
  <c r="Q200" i="2"/>
  <c r="U200" i="2" s="1"/>
  <c r="M200" i="2"/>
  <c r="P201" i="2"/>
  <c r="P207" i="2" s="1"/>
  <c r="M212" i="2"/>
  <c r="M215" i="2" s="1"/>
  <c r="P190" i="2"/>
  <c r="P193" i="2" s="1"/>
  <c r="P213" i="2"/>
  <c r="P217" i="2"/>
  <c r="P219" i="2" s="1"/>
  <c r="M190" i="2"/>
  <c r="M193" i="2" s="1"/>
  <c r="Q195" i="2"/>
  <c r="P195" i="2"/>
  <c r="P197" i="2" s="1"/>
  <c r="Q220" i="2"/>
  <c r="P220" i="2"/>
  <c r="Q198" i="2"/>
  <c r="M198" i="2"/>
  <c r="Q199" i="2"/>
  <c r="P199" i="2"/>
  <c r="Q221" i="2"/>
  <c r="U221" i="2" s="1"/>
  <c r="P221" i="2"/>
  <c r="Q194" i="2"/>
  <c r="R216" i="2"/>
  <c r="Q224" i="2"/>
  <c r="R194" i="2"/>
  <c r="Q217" i="2"/>
  <c r="Q210" i="2"/>
  <c r="Q212" i="2"/>
  <c r="Q209" i="2"/>
  <c r="Q222" i="2"/>
  <c r="U222" i="2" s="1"/>
  <c r="R188" i="2"/>
  <c r="R189" i="2" s="1"/>
  <c r="R213" i="2"/>
  <c r="R190" i="2"/>
  <c r="R193" i="2" s="1"/>
  <c r="R206" i="2"/>
  <c r="U206" i="2" s="1"/>
  <c r="Q188" i="2"/>
  <c r="R195" i="2"/>
  <c r="R197" i="2" s="1"/>
  <c r="R217" i="2"/>
  <c r="R219" i="2" s="1"/>
  <c r="R220" i="2"/>
  <c r="R223" i="2" s="1"/>
  <c r="Q190" i="2"/>
  <c r="R224" i="2"/>
  <c r="Q201" i="2"/>
  <c r="R201" i="2"/>
  <c r="R207" i="2" s="1"/>
  <c r="C219" i="2"/>
  <c r="U199" i="2" l="1"/>
  <c r="J301" i="2"/>
  <c r="U210" i="2"/>
  <c r="P223" i="2"/>
  <c r="P211" i="2"/>
  <c r="Q187" i="2"/>
  <c r="U194" i="2"/>
  <c r="D225" i="2"/>
  <c r="D301" i="2" s="1"/>
  <c r="U198" i="2"/>
  <c r="Q223" i="2"/>
  <c r="U220" i="2"/>
  <c r="U223" i="2" s="1"/>
  <c r="Q193" i="2"/>
  <c r="U190" i="2"/>
  <c r="U193" i="2" s="1"/>
  <c r="Q189" i="2"/>
  <c r="U188" i="2"/>
  <c r="U189" i="2" s="1"/>
  <c r="P225" i="2"/>
  <c r="P301" i="2" s="1"/>
  <c r="U216" i="2"/>
  <c r="R215" i="2"/>
  <c r="R225" i="2" s="1"/>
  <c r="U213" i="2"/>
  <c r="U224" i="2"/>
  <c r="M225" i="2"/>
  <c r="M301" i="2" s="1"/>
  <c r="Q219" i="2"/>
  <c r="U217" i="2"/>
  <c r="U219" i="2" s="1"/>
  <c r="Q215" i="2"/>
  <c r="U212" i="2"/>
  <c r="Q197" i="2"/>
  <c r="U195" i="2"/>
  <c r="U197" i="2" s="1"/>
  <c r="Q207" i="2"/>
  <c r="U201" i="2"/>
  <c r="U207" i="2" s="1"/>
  <c r="Q211" i="2"/>
  <c r="U209" i="2"/>
  <c r="U211" i="2" s="1"/>
  <c r="R187" i="2"/>
  <c r="U187" i="2"/>
  <c r="G219" i="2"/>
  <c r="G225" i="2" s="1"/>
  <c r="G301" i="2" s="1"/>
  <c r="C91" i="2"/>
  <c r="R301" i="2" l="1"/>
  <c r="Q225" i="2"/>
  <c r="Q301" i="2" s="1"/>
  <c r="U215" i="2"/>
  <c r="U225" i="2" s="1"/>
  <c r="U301" i="2" s="1"/>
  <c r="C136" i="2"/>
  <c r="C127" i="2"/>
  <c r="C124" i="2"/>
  <c r="C119" i="2"/>
  <c r="C115" i="2"/>
  <c r="C112" i="2"/>
  <c r="C109" i="2"/>
  <c r="C106" i="2"/>
  <c r="C103" i="2"/>
  <c r="C100" i="2"/>
  <c r="C95" i="2"/>
  <c r="C137" i="2" l="1"/>
  <c r="C227" i="2"/>
  <c r="C275" i="2"/>
  <c r="C267" i="2"/>
  <c r="C271" i="2"/>
  <c r="C273" i="2" l="1"/>
  <c r="C300" i="2" l="1"/>
  <c r="C225" i="2"/>
  <c r="C301" i="2" l="1"/>
</calcChain>
</file>

<file path=xl/sharedStrings.xml><?xml version="1.0" encoding="utf-8"?>
<sst xmlns="http://schemas.openxmlformats.org/spreadsheetml/2006/main" count="640" uniqueCount="271">
  <si>
    <t>Sl.No.</t>
  </si>
  <si>
    <t>Name of the Unit/AICRP/Nwtwork Project/ATARI etc.</t>
  </si>
  <si>
    <t>Other than NEH &amp; TSP</t>
  </si>
  <si>
    <t>NEH</t>
  </si>
  <si>
    <t>TSP</t>
  </si>
  <si>
    <t>SCSP</t>
  </si>
  <si>
    <t xml:space="preserve">General </t>
  </si>
  <si>
    <t xml:space="preserve">Capital </t>
  </si>
  <si>
    <t>Capital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</si>
  <si>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</si>
  <si>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</si>
  <si>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</si>
  <si>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</si>
  <si>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</si>
  <si>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</si>
  <si>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</si>
  <si>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</si>
  <si>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</si>
  <si>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</si>
  <si>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</si>
  <si>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</si>
  <si>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</si>
  <si>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</si>
  <si>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</si>
  <si>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</si>
  <si>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</si>
  <si>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</si>
  <si>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</si>
  <si>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</si>
  <si>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</si>
  <si>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</si>
  <si>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</si>
  <si>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</si>
  <si>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</si>
  <si>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</si>
  <si>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</si>
  <si>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</si>
  <si>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AINP on Emerging Pests (UG 99, Wheat Blast, Sclerotinia Stem stem rot, red rot, locust, fall Army Worm)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</si>
  <si>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</si>
  <si>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</si>
  <si>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</si>
  <si>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</si>
  <si>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</si>
  <si>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</si>
  <si>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</si>
  <si>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</si>
  <si>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</si>
  <si>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</si>
  <si>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DSR,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</si>
  <si>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</si>
  <si>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</si>
  <si>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</si>
  <si>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</si>
  <si>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</si>
  <si>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</si>
  <si>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</si>
  <si>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</si>
  <si>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</si>
  <si>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</si>
  <si>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</si>
  <si>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</si>
  <si>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</si>
  <si>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</si>
  <si>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</si>
  <si>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</si>
  <si>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National Centre for Honey Bees and Pollinator Research Morena, MP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</si>
  <si>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</si>
  <si>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</si>
  <si>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</si>
  <si>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</si>
  <si>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</si>
  <si>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</si>
  <si>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</si>
  <si>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</si>
  <si>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</si>
  <si>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</si>
  <si>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</si>
  <si>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</si>
  <si>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</si>
  <si>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</si>
  <si>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</si>
  <si>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</si>
  <si>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</si>
  <si>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</si>
  <si>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</si>
  <si>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</si>
  <si>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</si>
  <si>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</si>
  <si>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</si>
  <si>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</si>
  <si>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</si>
  <si>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</si>
  <si>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</si>
  <si>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</si>
  <si>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</si>
  <si>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</si>
  <si>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</si>
  <si>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</si>
  <si>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</si>
  <si>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</si>
  <si>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</si>
  <si>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</si>
  <si>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</si>
  <si>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</si>
  <si>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</si>
  <si>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</si>
  <si>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</si>
  <si>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</si>
  <si>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</si>
  <si>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</si>
  <si>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</si>
  <si>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</si>
  <si>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</si>
  <si>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</si>
  <si>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</si>
  <si>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</si>
  <si>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</si>
  <si>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</si>
  <si>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</si>
  <si>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</si>
  <si>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</si>
  <si>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</si>
  <si>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</si>
  <si>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</si>
  <si>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</si>
  <si>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</si>
  <si>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</si>
  <si>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</si>
  <si>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</si>
  <si>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</si>
  <si>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</si>
  <si>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</si>
  <si>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</si>
  <si>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</si>
  <si>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</si>
  <si>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</si>
  <si>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</si>
  <si>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</si>
  <si>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</si>
  <si>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</si>
  <si>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</si>
  <si>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</si>
  <si>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</si>
  <si>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</si>
  <si>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</si>
  <si>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</si>
  <si>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</si>
  <si>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</si>
  <si>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</si>
  <si>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</si>
  <si>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</si>
  <si>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</si>
  <si>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</si>
  <si>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</si>
  <si>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</si>
  <si>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</si>
  <si>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</si>
  <si>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</si>
  <si>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</si>
  <si>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</si>
  <si>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</si>
  <si>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</si>
  <si>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</si>
  <si>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</si>
  <si>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</si>
  <si>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</si>
  <si>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</si>
  <si>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</si>
  <si>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</si>
  <si>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</si>
  <si>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</si>
  <si>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</si>
  <si>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</si>
  <si>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</si>
  <si>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</si>
  <si>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</si>
  <si>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</si>
  <si>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</si>
  <si>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</si>
  <si>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</si>
  <si>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</si>
  <si>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</si>
  <si>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</si>
  <si>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</si>
  <si>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</si>
  <si>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</si>
  <si>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</si>
  <si>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</si>
  <si>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</si>
  <si>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</si>
  <si>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</si>
  <si>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</si>
  <si>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</si>
  <si>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</si>
  <si>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</si>
  <si>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</si>
  <si>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</si>
  <si>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</si>
  <si>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</si>
  <si>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</si>
  <si>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</si>
  <si>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</si>
  <si>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NINFET, Kolkata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</si>
  <si>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</si>
  <si>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</si>
  <si>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</si>
  <si>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</si>
  <si>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</si>
  <si>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</si>
  <si>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</si>
  <si>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</si>
  <si>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</si>
  <si>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>PIU, NASF</t>
  </si>
  <si>
    <t>TOTAL NASF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</si>
  <si>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</si>
  <si>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</si>
  <si>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</si>
  <si>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</si>
  <si>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</si>
  <si>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</si>
  <si>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</si>
  <si>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</si>
  <si>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</si>
  <si>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</si>
  <si>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</si>
  <si>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</si>
  <si>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TOTAL AGRICULTURAL EXTENSION</t>
  </si>
  <si>
    <t>NAHEP (EAP)</t>
  </si>
  <si>
    <t>Total NAHEP</t>
  </si>
  <si>
    <t>GRAND TOTAL</t>
  </si>
  <si>
    <t>CRP on Biofortification, IIRR, Hyderabad</t>
  </si>
  <si>
    <t>AICRP on Kharif Pulses(Pigeonpea, mubgbean, urdbean, lathyrus, rajmash, cowpea arid lagumes)</t>
  </si>
  <si>
    <t>IISR, Indore</t>
  </si>
  <si>
    <t>AICRP on Sugercane, IISR, Lucknow</t>
  </si>
  <si>
    <t xml:space="preserve">AICRP on Nematode in cropping system, IARI, New Delhi </t>
  </si>
  <si>
    <t>AICRP-Honeybees and Pollinators, New Delhi</t>
  </si>
  <si>
    <t>ARYA (HQ)</t>
  </si>
  <si>
    <t>KVK PORTAL (iasri)</t>
  </si>
  <si>
    <t>REVISED ESTIMATES 2022-23</t>
  </si>
  <si>
    <t>IINRG, Ranchi (NISA)</t>
  </si>
  <si>
    <t>TOTAL</t>
  </si>
  <si>
    <t>TOTAL ONEH/TSP/SCSP</t>
  </si>
  <si>
    <t>TOTAL NEH</t>
  </si>
  <si>
    <t>TOTAL TSP</t>
  </si>
  <si>
    <t>TOTAL SCSP</t>
  </si>
  <si>
    <t>IARI New Delhi (NETWORK PROJECT NEMA)</t>
  </si>
  <si>
    <t>ICAR HQRS</t>
  </si>
  <si>
    <t>Reserve</t>
  </si>
  <si>
    <t>Disaster&amp; Emergency Fund</t>
  </si>
  <si>
    <t>ICT Research Depository</t>
  </si>
  <si>
    <t>NAIF</t>
  </si>
  <si>
    <t>TOTAL ICAR Hqrs</t>
  </si>
  <si>
    <t xml:space="preserve">Salary </t>
  </si>
  <si>
    <t>Pension</t>
  </si>
  <si>
    <t>Remarks</t>
  </si>
  <si>
    <t>(Amount in lakhs)</t>
  </si>
  <si>
    <t>Amount surrendered under GIA-Salary</t>
  </si>
  <si>
    <t>ANNEXURE-I</t>
  </si>
  <si>
    <t xml:space="preserve">NISA, Ranchi </t>
  </si>
  <si>
    <t>ANIMAL SCIENCE</t>
  </si>
  <si>
    <t>NRC on Mithun, Jharnapani</t>
  </si>
  <si>
    <t xml:space="preserve">IIVR, Varanasi  </t>
  </si>
  <si>
    <t>GRAND TOTAL OUT OF Non-Scheme (1270)</t>
  </si>
  <si>
    <t>Publicity &amp; PR</t>
  </si>
  <si>
    <t>HRM</t>
  </si>
  <si>
    <t>Training for Agri. Drone Project</t>
  </si>
  <si>
    <t>Disaster Management</t>
  </si>
  <si>
    <t>ICT</t>
  </si>
  <si>
    <t>Amount Re-allocated from Pension to GIA-General</t>
  </si>
  <si>
    <t>Funds remitted from Non-scheme</t>
  </si>
  <si>
    <t>(Amount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</si>
</sst>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6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2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u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1">
    <xf numFmtId="0" fontId="0" fillId="0" borderId="0" xfId="0"/>
    <xf numFmtId="2" fontId="1" fillId="2" borderId="0" xfId="0" applyNumberFormat="1" applyFont="1" applyFill="1" applyAlignment="1" applyProtection="1">
      <alignment vertical="top" wrapText="1"/>
      <protection locked="0"/>
    </xf>
    <xf numFmtId="2" fontId="1" fillId="2" borderId="0" xfId="0" applyNumberFormat="1" applyFont="1" applyFill="1" applyAlignment="1">
      <alignment vertical="top"/>
    </xf>
    <xf numFmtId="2" fontId="1" fillId="2" borderId="0" xfId="0" applyNumberFormat="1" applyFont="1" applyFill="1" applyAlignment="1" applyProtection="1">
      <alignment vertical="top"/>
      <protection locked="0"/>
    </xf>
    <xf numFmtId="2" fontId="1" fillId="2" borderId="0" xfId="0" applyNumberFormat="1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 applyProtection="1">
      <alignment vertical="top"/>
      <protection locked="0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2" fontId="7" fillId="0" borderId="1" xfId="0" applyNumberFormat="1" applyFont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2" fontId="5" fillId="3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6" fillId="0" borderId="0" xfId="0" applyFont="1" applyAlignment="1" applyProtection="1">
      <alignment vertical="top"/>
      <protection locked="0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/>
    </xf>
    <xf numFmtId="2" fontId="7" fillId="5" borderId="1" xfId="0" applyNumberFormat="1" applyFont="1" applyFill="1" applyBorder="1" applyAlignment="1">
      <alignment vertical="top"/>
    </xf>
    <xf numFmtId="2" fontId="7" fillId="5" borderId="2" xfId="0" applyNumberFormat="1" applyFont="1" applyFill="1" applyBorder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/>
    </xf>
    <xf numFmtId="2" fontId="4" fillId="0" borderId="2" xfId="0" applyNumberFormat="1" applyFont="1" applyBorder="1" applyAlignment="1">
      <alignment vertical="top"/>
    </xf>
    <xf numFmtId="2" fontId="4" fillId="2" borderId="1" xfId="0" applyNumberFormat="1" applyFont="1" applyFill="1" applyBorder="1" applyAlignment="1">
      <alignment vertical="top"/>
    </xf>
    <xf numFmtId="2" fontId="4" fillId="2" borderId="2" xfId="0" applyNumberFormat="1" applyFont="1" applyFill="1" applyBorder="1" applyAlignment="1">
      <alignment vertical="top"/>
    </xf>
    <xf numFmtId="2" fontId="4" fillId="4" borderId="1" xfId="0" applyNumberFormat="1" applyFont="1" applyFill="1" applyBorder="1" applyAlignment="1">
      <alignment vertical="top"/>
    </xf>
    <xf numFmtId="2" fontId="4" fillId="4" borderId="2" xfId="0" applyNumberFormat="1" applyFont="1" applyFill="1" applyBorder="1" applyAlignment="1">
      <alignment vertical="top"/>
    </xf>
    <xf numFmtId="2" fontId="7" fillId="2" borderId="2" xfId="0" applyNumberFormat="1" applyFont="1" applyFill="1" applyBorder="1" applyAlignment="1">
      <alignment vertical="top"/>
    </xf>
    <xf numFmtId="2" fontId="7" fillId="2" borderId="1" xfId="0" applyNumberFormat="1" applyFont="1" applyFill="1" applyBorder="1" applyAlignment="1">
      <alignment vertical="top"/>
    </xf>
    <xf numFmtId="2" fontId="8" fillId="0" borderId="1" xfId="0" applyNumberFormat="1" applyFont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 wrapText="1"/>
    </xf>
    <xf numFmtId="2" fontId="8" fillId="7" borderId="1" xfId="0" applyNumberFormat="1" applyFont="1" applyFill="1" applyBorder="1" applyAlignment="1">
      <alignment horizontal="left" vertical="top" wrapText="1"/>
    </xf>
    <xf numFmtId="2" fontId="5" fillId="7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vertical="top" wrapText="1"/>
    </xf>
    <xf numFmtId="2" fontId="7" fillId="2" borderId="1" xfId="0" applyNumberFormat="1" applyFont="1" applyFill="1" applyBorder="1"/>
    <xf numFmtId="2" fontId="7" fillId="6" borderId="2" xfId="0" applyNumberFormat="1" applyFont="1" applyFill="1" applyBorder="1"/>
    <xf numFmtId="2" fontId="7" fillId="6" borderId="1" xfId="0" applyNumberFormat="1" applyFont="1" applyFill="1" applyBorder="1"/>
    <xf numFmtId="0" fontId="4" fillId="5" borderId="1" xfId="0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vertical="top" wrapText="1"/>
    </xf>
    <xf numFmtId="2" fontId="4" fillId="5" borderId="1" xfId="0" applyNumberFormat="1" applyFont="1" applyFill="1" applyBorder="1" applyAlignment="1">
      <alignment vertical="top"/>
    </xf>
    <xf numFmtId="2" fontId="4" fillId="5" borderId="2" xfId="0" applyNumberFormat="1" applyFont="1" applyFill="1" applyBorder="1" applyAlignment="1">
      <alignment vertical="top"/>
    </xf>
    <xf numFmtId="0" fontId="3" fillId="5" borderId="0" xfId="0" applyFont="1" applyFill="1" applyAlignment="1" applyProtection="1">
      <alignment vertical="top"/>
      <protection locked="0"/>
    </xf>
    <xf numFmtId="2" fontId="7" fillId="0" borderId="0" xfId="0" applyNumberFormat="1" applyFont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2" fontId="4" fillId="5" borderId="1" xfId="0" applyNumberFormat="1" applyFont="1" applyFill="1" applyBorder="1" applyAlignment="1">
      <alignment vertical="top" wrapText="1"/>
    </xf>
    <xf numFmtId="2" fontId="7" fillId="2" borderId="6" xfId="0" applyNumberFormat="1" applyFont="1" applyFill="1" applyBorder="1" applyAlignment="1">
      <alignment horizontal="right"/>
    </xf>
    <xf numFmtId="2" fontId="7" fillId="2" borderId="8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2" fontId="7" fillId="8" borderId="6" xfId="0" applyNumberFormat="1" applyFont="1" applyFill="1" applyBorder="1" applyAlignment="1">
      <alignment horizontal="right"/>
    </xf>
    <xf numFmtId="2" fontId="7" fillId="9" borderId="8" xfId="0" applyNumberFormat="1" applyFont="1" applyFill="1" applyBorder="1" applyAlignment="1">
      <alignment horizontal="right"/>
    </xf>
    <xf numFmtId="2" fontId="7" fillId="8" borderId="8" xfId="0" applyNumberFormat="1" applyFont="1" applyFill="1" applyBorder="1" applyAlignment="1">
      <alignment horizontal="right"/>
    </xf>
    <xf numFmtId="2" fontId="7" fillId="8" borderId="1" xfId="0" applyNumberFormat="1" applyFont="1" applyFill="1" applyBorder="1" applyAlignment="1">
      <alignment horizontal="right"/>
    </xf>
    <xf numFmtId="2" fontId="7" fillId="10" borderId="8" xfId="0" applyNumberFormat="1" applyFont="1" applyFill="1" applyBorder="1" applyAlignment="1">
      <alignment horizontal="right"/>
    </xf>
    <xf numFmtId="2" fontId="7" fillId="10" borderId="1" xfId="0" applyNumberFormat="1" applyFont="1" applyFill="1" applyBorder="1" applyAlignment="1">
      <alignment horizontal="right"/>
    </xf>
    <xf numFmtId="2" fontId="7" fillId="9" borderId="6" xfId="0" applyNumberFormat="1" applyFont="1" applyFill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2" fontId="7" fillId="10" borderId="6" xfId="0" applyNumberFormat="1" applyFont="1" applyFill="1" applyBorder="1" applyAlignment="1">
      <alignment horizontal="right"/>
    </xf>
    <xf numFmtId="2" fontId="7" fillId="0" borderId="8" xfId="0" applyNumberFormat="1" applyFont="1" applyBorder="1" applyAlignment="1">
      <alignment horizontal="right"/>
    </xf>
    <xf numFmtId="2" fontId="7" fillId="9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top"/>
    </xf>
    <xf numFmtId="2" fontId="7" fillId="0" borderId="1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 applyProtection="1">
      <alignment vertical="top"/>
      <protection locked="0"/>
    </xf>
    <xf numFmtId="2" fontId="7" fillId="2" borderId="2" xfId="0" applyNumberFormat="1" applyFont="1" applyFill="1" applyBorder="1" applyAlignment="1">
      <alignment horizontal="right" vertical="top" wrapText="1"/>
    </xf>
    <xf numFmtId="2" fontId="7" fillId="2" borderId="1" xfId="0" applyNumberFormat="1" applyFont="1" applyFill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right" vertical="top" wrapText="1"/>
    </xf>
    <xf numFmtId="2" fontId="8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right" vertical="top" wrapText="1"/>
    </xf>
    <xf numFmtId="2" fontId="8" fillId="2" borderId="1" xfId="0" applyNumberFormat="1" applyFont="1" applyFill="1" applyBorder="1" applyAlignment="1">
      <alignment horizontal="right" vertical="top" wrapText="1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 applyProtection="1">
      <alignment vertical="top"/>
      <protection locked="0"/>
    </xf>
    <xf numFmtId="2" fontId="7" fillId="0" borderId="1" xfId="0" applyNumberFormat="1" applyFont="1" applyBorder="1"/>
    <xf numFmtId="2" fontId="7" fillId="0" borderId="2" xfId="0" applyNumberFormat="1" applyFont="1" applyBorder="1"/>
    <xf numFmtId="2" fontId="7" fillId="2" borderId="2" xfId="0" applyNumberFormat="1" applyFont="1" applyFill="1" applyBorder="1"/>
    <xf numFmtId="0" fontId="7" fillId="0" borderId="2" xfId="0" applyFont="1" applyBorder="1"/>
    <xf numFmtId="0" fontId="7" fillId="0" borderId="1" xfId="0" applyFont="1" applyBorder="1"/>
    <xf numFmtId="2" fontId="7" fillId="2" borderId="0" xfId="0" applyNumberFormat="1" applyFont="1" applyFill="1" applyAlignment="1">
      <alignment vertical="top"/>
    </xf>
    <xf numFmtId="2" fontId="7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4" fillId="5" borderId="3" xfId="0" applyFont="1" applyFill="1" applyBorder="1" applyAlignment="1">
      <alignment horizontal="center" vertical="top"/>
    </xf>
    <xf numFmtId="2" fontId="4" fillId="5" borderId="3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top"/>
    </xf>
    <xf numFmtId="2" fontId="3" fillId="0" borderId="0" xfId="0" applyNumberFormat="1" applyFont="1" applyAlignment="1">
      <alignment vertical="top"/>
    </xf>
    <xf numFmtId="10" fontId="3" fillId="5" borderId="0" xfId="0" applyNumberFormat="1" applyFont="1" applyFill="1" applyAlignment="1">
      <alignment vertical="top"/>
    </xf>
    <xf numFmtId="10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>
      <alignment vertical="top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2" fontId="10" fillId="0" borderId="0" xfId="0" applyNumberFormat="1" applyFont="1" applyAlignment="1">
      <alignment vertical="top"/>
    </xf>
    <xf numFmtId="0" fontId="10" fillId="2" borderId="0" xfId="0" applyFont="1" applyFill="1" applyAlignment="1" applyProtection="1">
      <alignment vertical="top" wrapText="1"/>
      <protection locked="0"/>
    </xf>
    <xf numFmtId="0" fontId="10" fillId="5" borderId="0" xfId="0" applyFont="1" applyFill="1" applyAlignment="1" applyProtection="1">
      <alignment vertical="top"/>
      <protection locked="0"/>
    </xf>
    <xf numFmtId="2" fontId="4" fillId="11" borderId="1" xfId="0" applyNumberFormat="1" applyFont="1" applyFill="1" applyBorder="1" applyAlignment="1">
      <alignment horizontal="center" vertical="center"/>
    </xf>
    <xf numFmtId="2" fontId="4" fillId="11" borderId="1" xfId="0" applyNumberFormat="1" applyFont="1" applyFill="1" applyBorder="1" applyAlignment="1" applyProtection="1">
      <alignment vertical="top" wrapText="1"/>
      <protection locked="0"/>
    </xf>
    <xf numFmtId="0" fontId="4" fillId="11" borderId="3" xfId="0" applyFont="1" applyFill="1" applyBorder="1" applyAlignment="1" applyProtection="1">
      <alignment horizontal="center" vertical="top"/>
      <protection locked="0"/>
    </xf>
    <xf numFmtId="2" fontId="11" fillId="11" borderId="1" xfId="0" applyNumberFormat="1" applyFont="1" applyFill="1" applyBorder="1" applyAlignment="1">
      <alignment horizontal="center" vertical="center"/>
    </xf>
    <xf numFmtId="2" fontId="11" fillId="11" borderId="1" xfId="0" applyNumberFormat="1" applyFont="1" applyFill="1" applyBorder="1" applyAlignment="1" applyProtection="1">
      <alignment vertical="top" wrapText="1"/>
      <protection locked="0"/>
    </xf>
    <xf numFmtId="0" fontId="11" fillId="11" borderId="1" xfId="0" applyFont="1" applyFill="1" applyBorder="1" applyAlignment="1" applyProtection="1">
      <alignment horizontal="center" vertical="top"/>
      <protection locked="0"/>
    </xf>
    <xf numFmtId="2" fontId="10" fillId="0" borderId="1" xfId="0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4" fillId="11" borderId="1" xfId="0" applyFont="1" applyFill="1" applyBorder="1" applyAlignment="1" applyProtection="1">
      <alignment horizontal="center" vertical="top"/>
      <protection locked="0"/>
    </xf>
    <xf numFmtId="2" fontId="7" fillId="0" borderId="1" xfId="0" applyNumberFormat="1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2" fontId="10" fillId="2" borderId="1" xfId="0" applyNumberFormat="1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/>
      <protection locked="0"/>
    </xf>
    <xf numFmtId="2" fontId="11" fillId="12" borderId="1" xfId="0" applyNumberFormat="1" applyFont="1" applyFill="1" applyBorder="1" applyAlignment="1">
      <alignment horizontal="center" vertical="center"/>
    </xf>
    <xf numFmtId="2" fontId="11" fillId="12" borderId="1" xfId="0" applyNumberFormat="1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/>
      <protection locked="0"/>
    </xf>
    <xf numFmtId="2" fontId="4" fillId="12" borderId="1" xfId="0" applyNumberFormat="1" applyFont="1" applyFill="1" applyBorder="1" applyAlignment="1">
      <alignment horizontal="center" vertical="center"/>
    </xf>
    <xf numFmtId="2" fontId="4" fillId="12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2" fontId="7" fillId="2" borderId="1" xfId="0" applyNumberFormat="1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vertical="top" wrapText="1"/>
      <protection locked="0"/>
    </xf>
    <xf numFmtId="2" fontId="10" fillId="7" borderId="1" xfId="0" applyNumberFormat="1" applyFont="1" applyFill="1" applyBorder="1" applyAlignment="1" applyProtection="1">
      <alignment horizontal="left" vertical="top" wrapText="1"/>
      <protection locked="0"/>
    </xf>
    <xf numFmtId="2" fontId="7" fillId="7" borderId="1" xfId="0" applyNumberFormat="1" applyFont="1" applyFill="1" applyBorder="1" applyAlignment="1" applyProtection="1">
      <alignment horizontal="left" vertical="top" wrapText="1"/>
      <protection locked="0"/>
    </xf>
    <xf numFmtId="2" fontId="4" fillId="7" borderId="1" xfId="0" applyNumberFormat="1" applyFont="1" applyFill="1" applyBorder="1" applyAlignment="1" applyProtection="1">
      <alignment horizontal="left" vertical="top" wrapText="1"/>
      <protection locked="0"/>
    </xf>
    <xf numFmtId="2" fontId="12" fillId="0" borderId="1" xfId="0" applyNumberFormat="1" applyFont="1" applyBorder="1" applyAlignment="1" applyProtection="1">
      <alignment vertical="top" wrapText="1"/>
      <protection locked="0"/>
    </xf>
    <xf numFmtId="2" fontId="10" fillId="2" borderId="3" xfId="0" applyNumberFormat="1" applyFont="1" applyFill="1" applyBorder="1" applyAlignment="1" applyProtection="1">
      <alignment vertical="top" wrapText="1"/>
      <protection locked="0"/>
    </xf>
    <xf numFmtId="2" fontId="13" fillId="3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vertical="top"/>
      <protection locked="0"/>
    </xf>
    <xf numFmtId="2" fontId="11" fillId="3" borderId="2" xfId="0" applyNumberFormat="1" applyFont="1" applyFill="1" applyBorder="1" applyAlignment="1">
      <alignment vertical="top" wrapText="1"/>
    </xf>
    <xf numFmtId="2" fontId="11" fillId="3" borderId="1" xfId="0" applyNumberFormat="1" applyFont="1" applyFill="1" applyBorder="1" applyAlignment="1">
      <alignment vertical="top" wrapText="1"/>
    </xf>
    <xf numFmtId="0" fontId="10" fillId="2" borderId="0" xfId="0" applyFont="1" applyFill="1" applyAlignment="1" applyProtection="1">
      <alignment vertical="top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/>
      <protection locked="0"/>
    </xf>
    <xf numFmtId="2" fontId="16" fillId="2" borderId="0" xfId="0" applyNumberFormat="1" applyFont="1" applyFill="1" applyAlignment="1" applyProtection="1">
      <alignment vertical="top" wrapText="1"/>
      <protection locked="0"/>
    </xf>
    <xf numFmtId="2" fontId="16" fillId="2" borderId="1" xfId="0" applyNumberFormat="1" applyFont="1" applyFill="1" applyBorder="1" applyAlignment="1">
      <alignment horizontal="center" vertical="top"/>
    </xf>
    <xf numFmtId="2" fontId="16" fillId="2" borderId="2" xfId="0" applyNumberFormat="1" applyFont="1" applyFill="1" applyBorder="1" applyAlignment="1">
      <alignment horizontal="center" vertical="top"/>
    </xf>
    <xf numFmtId="2" fontId="16" fillId="2" borderId="0" xfId="0" applyNumberFormat="1" applyFont="1" applyFill="1" applyAlignment="1" applyProtection="1">
      <alignment vertical="top"/>
      <protection locked="0"/>
    </xf>
    <xf numFmtId="2" fontId="16" fillId="2" borderId="1" xfId="0" applyNumberFormat="1" applyFont="1" applyFill="1" applyBorder="1" applyAlignment="1">
      <alignment vertical="top"/>
    </xf>
    <xf numFmtId="2" fontId="16" fillId="2" borderId="2" xfId="0" applyNumberFormat="1" applyFont="1" applyFill="1" applyBorder="1" applyAlignment="1">
      <alignment vertical="top"/>
    </xf>
    <xf numFmtId="2" fontId="16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2" fontId="1" fillId="2" borderId="0" xfId="0" applyNumberFormat="1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2" fontId="4" fillId="3" borderId="1" xfId="0" applyNumberFormat="1" applyFont="1" applyFill="1" applyBorder="1" applyAlignment="1">
      <alignment horizontal="center" vertical="top"/>
    </xf>
    <xf numFmtId="2" fontId="4" fillId="3" borderId="1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2" fontId="4" fillId="3" borderId="10" xfId="0" applyNumberFormat="1" applyFont="1" applyFill="1" applyBorder="1" applyAlignment="1">
      <alignment horizontal="center" vertical="top" wrapText="1"/>
    </xf>
    <xf numFmtId="2" fontId="4" fillId="3" borderId="9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2" fontId="11" fillId="3" borderId="2" xfId="0" applyNumberFormat="1" applyFont="1" applyFill="1" applyBorder="1" applyAlignment="1">
      <alignment horizontal="center" vertical="top" wrapText="1"/>
    </xf>
    <xf numFmtId="2" fontId="11" fillId="3" borderId="9" xfId="0" applyNumberFormat="1" applyFont="1" applyFill="1" applyBorder="1" applyAlignment="1">
      <alignment horizontal="center" vertical="top" wrapText="1"/>
    </xf>
    <xf numFmtId="2" fontId="11" fillId="3" borderId="10" xfId="0" applyNumberFormat="1" applyFont="1" applyFill="1" applyBorder="1" applyAlignment="1">
      <alignment horizontal="center" vertical="top" wrapText="1"/>
    </xf>
    <xf numFmtId="2" fontId="16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center" vertical="top"/>
    </xf>
    <xf numFmtId="2" fontId="15" fillId="2" borderId="2" xfId="0" applyNumberFormat="1" applyFont="1" applyFill="1" applyBorder="1" applyAlignment="1">
      <alignment horizontal="center" vertical="center" wrapText="1"/>
    </xf>
    <xf numFmtId="2" fontId="15" fillId="2" borderId="9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C307"/>
  <sheetViews>
    <sheetView view="pageBreakPreview" zoomScale="8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5" sqref="G15"/>
    </sheetView>
  </sheetViews>
  <sheetFormatPr defaultColWidth="9.140625" defaultRowHeight="21" x14ac:dyDescent="0.25"/>
  <cols>
    <col min="1" max="1" width="6" style="95" bestFit="1" customWidth="1"/>
    <col min="2" max="2" width="64.28515625" style="5" customWidth="1"/>
    <col min="3" max="3" width="15.28515625" style="96" bestFit="1" customWidth="1"/>
    <col min="4" max="4" width="13.5703125" style="96" bestFit="1" customWidth="1"/>
    <col min="5" max="6" width="15.28515625" style="96" bestFit="1" customWidth="1"/>
    <col min="7" max="7" width="22.5703125" style="96" customWidth="1"/>
    <col min="8" max="8" width="13.5703125" style="96" bestFit="1" customWidth="1"/>
    <col min="9" max="9" width="12" style="96" bestFit="1" customWidth="1"/>
    <col min="10" max="10" width="13.5703125" style="96" bestFit="1" customWidth="1"/>
    <col min="11" max="11" width="12.42578125" style="96" bestFit="1" customWidth="1"/>
    <col min="12" max="13" width="12" style="96" bestFit="1" customWidth="1"/>
    <col min="14" max="14" width="13.5703125" style="96" bestFit="1" customWidth="1"/>
    <col min="15" max="15" width="12" style="96" bestFit="1" customWidth="1"/>
    <col min="16" max="16" width="13.5703125" style="96" bestFit="1" customWidth="1"/>
    <col min="17" max="17" width="17.42578125" style="99" bestFit="1" customWidth="1"/>
    <col min="18" max="18" width="13.5703125" style="99" bestFit="1" customWidth="1"/>
    <col min="19" max="21" width="15.28515625" style="99" bestFit="1" customWidth="1"/>
    <col min="22" max="22" width="9.42578125" style="26" customWidth="1"/>
    <col min="23" max="23" width="9.140625" style="26" customWidth="1"/>
    <col min="24" max="24" width="9.42578125" style="26" customWidth="1"/>
    <col min="25" max="25" width="12.42578125" style="26" customWidth="1"/>
    <col min="26" max="16384" width="9.140625" style="26"/>
  </cols>
  <sheetData>
    <row r="1" spans="1:21" s="3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257</v>
      </c>
      <c r="R1" s="2"/>
      <c r="S1" s="2"/>
      <c r="T1" s="2"/>
      <c r="U1" s="2"/>
    </row>
    <row r="2" spans="1:21" s="1" customFormat="1" x14ac:dyDescent="0.25">
      <c r="A2" s="156"/>
      <c r="B2" s="15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58" t="s">
        <v>255</v>
      </c>
      <c r="S2" s="158"/>
      <c r="T2" s="158"/>
      <c r="U2" s="159"/>
    </row>
    <row r="3" spans="1:21" s="7" customFormat="1" x14ac:dyDescent="0.25">
      <c r="A3" s="6"/>
      <c r="B3" s="155" t="s">
        <v>238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</row>
    <row r="4" spans="1:21" s="14" customFormat="1" ht="60.75" x14ac:dyDescent="0.25">
      <c r="A4" s="157" t="s">
        <v>0</v>
      </c>
      <c r="B4" s="9" t="s">
        <v>1</v>
      </c>
      <c r="C4" s="165" t="s">
        <v>2</v>
      </c>
      <c r="D4" s="166"/>
      <c r="E4" s="166"/>
      <c r="F4" s="167"/>
      <c r="G4" s="11" t="s">
        <v>241</v>
      </c>
      <c r="H4" s="160" t="s">
        <v>3</v>
      </c>
      <c r="I4" s="160"/>
      <c r="J4" s="11" t="s">
        <v>242</v>
      </c>
      <c r="K4" s="161" t="s">
        <v>4</v>
      </c>
      <c r="L4" s="161"/>
      <c r="M4" s="11" t="s">
        <v>243</v>
      </c>
      <c r="N4" s="161" t="s">
        <v>5</v>
      </c>
      <c r="O4" s="161"/>
      <c r="P4" s="10" t="s">
        <v>244</v>
      </c>
      <c r="Q4" s="168" t="s">
        <v>240</v>
      </c>
      <c r="R4" s="168"/>
      <c r="S4" s="168"/>
      <c r="T4" s="168"/>
      <c r="U4" s="162" t="s">
        <v>229</v>
      </c>
    </row>
    <row r="5" spans="1:21" s="14" customFormat="1" x14ac:dyDescent="0.25">
      <c r="A5" s="157"/>
      <c r="B5" s="9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7"/>
      <c r="T5" s="17"/>
      <c r="U5" s="163"/>
    </row>
    <row r="6" spans="1:21" s="13" customFormat="1" ht="40.5" x14ac:dyDescent="0.25">
      <c r="A6" s="157"/>
      <c r="B6" s="9" t="s">
        <v>1</v>
      </c>
      <c r="C6" s="12" t="s">
        <v>6</v>
      </c>
      <c r="D6" s="12" t="s">
        <v>7</v>
      </c>
      <c r="E6" s="12" t="s">
        <v>252</v>
      </c>
      <c r="F6" s="12" t="s">
        <v>253</v>
      </c>
      <c r="G6" s="12"/>
      <c r="H6" s="12" t="s">
        <v>6</v>
      </c>
      <c r="I6" s="12" t="s">
        <v>8</v>
      </c>
      <c r="J6" s="12"/>
      <c r="K6" s="12" t="s">
        <v>6</v>
      </c>
      <c r="L6" s="12" t="s">
        <v>7</v>
      </c>
      <c r="M6" s="12"/>
      <c r="N6" s="12" t="s">
        <v>6</v>
      </c>
      <c r="O6" s="12" t="s">
        <v>7</v>
      </c>
      <c r="P6" s="12"/>
      <c r="Q6" s="12" t="s">
        <v>6</v>
      </c>
      <c r="R6" s="12" t="s">
        <v>7</v>
      </c>
      <c r="S6" s="12" t="s">
        <v>252</v>
      </c>
      <c r="T6" s="12" t="s">
        <v>253</v>
      </c>
      <c r="U6" s="164"/>
    </row>
    <row r="7" spans="1:21" s="20" customFormat="1" x14ac:dyDescent="0.25">
      <c r="A7" s="8"/>
      <c r="B7" s="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  <c r="R7" s="19"/>
      <c r="S7" s="19"/>
      <c r="T7" s="19"/>
      <c r="U7" s="19"/>
    </row>
    <row r="8" spans="1:21" x14ac:dyDescent="0.25">
      <c r="A8" s="21">
        <v>1</v>
      </c>
      <c r="B8" s="22" t="s">
        <v>9</v>
      </c>
      <c r="C8" s="15">
        <v>700</v>
      </c>
      <c r="D8" s="23">
        <v>200</v>
      </c>
      <c r="E8" s="15">
        <v>2946.98</v>
      </c>
      <c r="F8" s="15">
        <v>818.5</v>
      </c>
      <c r="G8" s="24">
        <f>+C8+D8+E8+F8</f>
        <v>4665.4799999999996</v>
      </c>
      <c r="H8" s="15">
        <v>7</v>
      </c>
      <c r="I8" s="15">
        <v>0</v>
      </c>
      <c r="J8" s="24">
        <f>+H8+I8</f>
        <v>7</v>
      </c>
      <c r="K8" s="15">
        <v>24</v>
      </c>
      <c r="L8" s="15">
        <v>0</v>
      </c>
      <c r="M8" s="24">
        <f>+K8+L8</f>
        <v>24</v>
      </c>
      <c r="N8" s="15">
        <v>150</v>
      </c>
      <c r="O8" s="23">
        <v>35</v>
      </c>
      <c r="P8" s="25">
        <f>+N8+O8</f>
        <v>185</v>
      </c>
      <c r="Q8" s="15">
        <f>+C8+H8+K8+N8</f>
        <v>881</v>
      </c>
      <c r="R8" s="15">
        <f>+D8+I8+L8+O8</f>
        <v>235</v>
      </c>
      <c r="S8" s="15">
        <f>E8</f>
        <v>2946.98</v>
      </c>
      <c r="T8" s="15">
        <f>F8</f>
        <v>818.5</v>
      </c>
      <c r="U8" s="24">
        <f>+Q8+R8+S8+T8</f>
        <v>4881.4799999999996</v>
      </c>
    </row>
    <row r="9" spans="1:21" x14ac:dyDescent="0.25">
      <c r="A9" s="21">
        <v>2</v>
      </c>
      <c r="B9" s="22" t="s">
        <v>10</v>
      </c>
      <c r="C9" s="15">
        <v>128</v>
      </c>
      <c r="D9" s="23">
        <v>0</v>
      </c>
      <c r="E9" s="15">
        <v>1306.17</v>
      </c>
      <c r="F9" s="15">
        <v>0</v>
      </c>
      <c r="G9" s="24">
        <f t="shared" ref="G9:G72" si="0">+C9+D9+E9+F9</f>
        <v>1434.17</v>
      </c>
      <c r="H9" s="15">
        <v>0</v>
      </c>
      <c r="I9" s="15">
        <v>0</v>
      </c>
      <c r="J9" s="24">
        <f t="shared" ref="J9:J72" si="1">+H9+I9</f>
        <v>0</v>
      </c>
      <c r="K9" s="15">
        <v>10</v>
      </c>
      <c r="L9" s="15">
        <v>0</v>
      </c>
      <c r="M9" s="24">
        <f t="shared" ref="M9:M72" si="2">+K9+L9</f>
        <v>10</v>
      </c>
      <c r="N9" s="15">
        <v>30</v>
      </c>
      <c r="O9" s="23">
        <v>0</v>
      </c>
      <c r="P9" s="25">
        <f t="shared" ref="P9:P72" si="3">+N9+O9</f>
        <v>30</v>
      </c>
      <c r="Q9" s="15">
        <f t="shared" ref="Q9:Q72" si="4">+C9+H9+K9+N9</f>
        <v>168</v>
      </c>
      <c r="R9" s="15">
        <f t="shared" ref="R9:R72" si="5">+D9+I9+L9+O9</f>
        <v>0</v>
      </c>
      <c r="S9" s="15">
        <f t="shared" ref="S9:S72" si="6">E9</f>
        <v>1306.17</v>
      </c>
      <c r="T9" s="15">
        <f t="shared" ref="T9:T72" si="7">F9</f>
        <v>0</v>
      </c>
      <c r="U9" s="24">
        <f t="shared" ref="U9:U72" si="8">+Q9+R9+S9+T9</f>
        <v>1474.17</v>
      </c>
    </row>
    <row r="10" spans="1:21" s="20" customFormat="1" x14ac:dyDescent="0.25">
      <c r="A10" s="27"/>
      <c r="B10" s="28" t="s">
        <v>9</v>
      </c>
      <c r="C10" s="29">
        <f t="shared" ref="C10:U10" si="9">+C8+C9</f>
        <v>828</v>
      </c>
      <c r="D10" s="30">
        <f t="shared" si="9"/>
        <v>200</v>
      </c>
      <c r="E10" s="30">
        <f t="shared" si="9"/>
        <v>4253.1499999999996</v>
      </c>
      <c r="F10" s="30">
        <f t="shared" si="9"/>
        <v>818.5</v>
      </c>
      <c r="G10" s="29">
        <f t="shared" si="9"/>
        <v>6099.65</v>
      </c>
      <c r="H10" s="29">
        <f t="shared" si="9"/>
        <v>7</v>
      </c>
      <c r="I10" s="29">
        <f t="shared" si="9"/>
        <v>0</v>
      </c>
      <c r="J10" s="29">
        <f t="shared" si="9"/>
        <v>7</v>
      </c>
      <c r="K10" s="29">
        <f t="shared" si="9"/>
        <v>34</v>
      </c>
      <c r="L10" s="29">
        <f t="shared" si="9"/>
        <v>0</v>
      </c>
      <c r="M10" s="29">
        <f t="shared" si="9"/>
        <v>34</v>
      </c>
      <c r="N10" s="29">
        <f t="shared" si="9"/>
        <v>180</v>
      </c>
      <c r="O10" s="29">
        <f t="shared" si="9"/>
        <v>35</v>
      </c>
      <c r="P10" s="29">
        <f t="shared" si="9"/>
        <v>215</v>
      </c>
      <c r="Q10" s="29">
        <f t="shared" si="9"/>
        <v>1049</v>
      </c>
      <c r="R10" s="29">
        <f t="shared" si="9"/>
        <v>235</v>
      </c>
      <c r="S10" s="29">
        <f t="shared" si="9"/>
        <v>4253.1499999999996</v>
      </c>
      <c r="T10" s="29">
        <f t="shared" si="9"/>
        <v>818.5</v>
      </c>
      <c r="U10" s="29">
        <f t="shared" si="9"/>
        <v>6355.65</v>
      </c>
    </row>
    <row r="11" spans="1:21" x14ac:dyDescent="0.25">
      <c r="A11" s="21">
        <v>3</v>
      </c>
      <c r="B11" s="22" t="s">
        <v>11</v>
      </c>
      <c r="C11" s="15">
        <v>700</v>
      </c>
      <c r="D11" s="23">
        <v>100</v>
      </c>
      <c r="E11" s="15">
        <v>2411.1</v>
      </c>
      <c r="F11" s="15">
        <v>373.48</v>
      </c>
      <c r="G11" s="24">
        <f t="shared" si="0"/>
        <v>3584.58</v>
      </c>
      <c r="H11" s="15">
        <v>0</v>
      </c>
      <c r="I11" s="15">
        <v>0</v>
      </c>
      <c r="J11" s="24">
        <f t="shared" si="1"/>
        <v>0</v>
      </c>
      <c r="K11" s="15">
        <v>36</v>
      </c>
      <c r="L11" s="15">
        <v>0</v>
      </c>
      <c r="M11" s="24">
        <f t="shared" si="2"/>
        <v>36</v>
      </c>
      <c r="N11" s="15">
        <v>100</v>
      </c>
      <c r="O11" s="23">
        <v>25</v>
      </c>
      <c r="P11" s="25">
        <f t="shared" si="3"/>
        <v>125</v>
      </c>
      <c r="Q11" s="15">
        <f t="shared" si="4"/>
        <v>836</v>
      </c>
      <c r="R11" s="15">
        <f t="shared" si="5"/>
        <v>125</v>
      </c>
      <c r="S11" s="15">
        <f t="shared" si="6"/>
        <v>2411.1</v>
      </c>
      <c r="T11" s="15">
        <f t="shared" si="7"/>
        <v>373.48</v>
      </c>
      <c r="U11" s="24">
        <f t="shared" si="8"/>
        <v>3745.58</v>
      </c>
    </row>
    <row r="12" spans="1:21" x14ac:dyDescent="0.25">
      <c r="A12" s="21">
        <v>4</v>
      </c>
      <c r="B12" s="22" t="s">
        <v>12</v>
      </c>
      <c r="C12" s="15">
        <v>90</v>
      </c>
      <c r="D12" s="23">
        <v>0</v>
      </c>
      <c r="E12" s="15">
        <v>431.44</v>
      </c>
      <c r="F12" s="15">
        <v>0</v>
      </c>
      <c r="G12" s="24">
        <f t="shared" si="0"/>
        <v>521.44000000000005</v>
      </c>
      <c r="H12" s="15">
        <v>0</v>
      </c>
      <c r="I12" s="15">
        <v>0</v>
      </c>
      <c r="J12" s="24">
        <f t="shared" si="1"/>
        <v>0</v>
      </c>
      <c r="K12" s="15">
        <v>7.5</v>
      </c>
      <c r="L12" s="15">
        <v>0</v>
      </c>
      <c r="M12" s="24">
        <f t="shared" si="2"/>
        <v>7.5</v>
      </c>
      <c r="N12" s="15">
        <v>17.05</v>
      </c>
      <c r="O12" s="23">
        <v>0</v>
      </c>
      <c r="P12" s="25">
        <f t="shared" si="3"/>
        <v>17.05</v>
      </c>
      <c r="Q12" s="15">
        <f t="shared" si="4"/>
        <v>114.55</v>
      </c>
      <c r="R12" s="15">
        <f t="shared" si="5"/>
        <v>0</v>
      </c>
      <c r="S12" s="15">
        <f t="shared" si="6"/>
        <v>431.44</v>
      </c>
      <c r="T12" s="15">
        <f t="shared" si="7"/>
        <v>0</v>
      </c>
      <c r="U12" s="24">
        <f t="shared" si="8"/>
        <v>545.99</v>
      </c>
    </row>
    <row r="13" spans="1:21" s="20" customFormat="1" x14ac:dyDescent="0.25">
      <c r="A13" s="27"/>
      <c r="B13" s="28" t="s">
        <v>11</v>
      </c>
      <c r="C13" s="31">
        <f t="shared" ref="C13:U13" si="10">+C11+C12</f>
        <v>790</v>
      </c>
      <c r="D13" s="32">
        <f t="shared" si="10"/>
        <v>100</v>
      </c>
      <c r="E13" s="32">
        <f t="shared" si="10"/>
        <v>2842.54</v>
      </c>
      <c r="F13" s="32">
        <f t="shared" si="10"/>
        <v>373.48</v>
      </c>
      <c r="G13" s="31">
        <f t="shared" si="10"/>
        <v>4106.0200000000004</v>
      </c>
      <c r="H13" s="31">
        <f t="shared" si="10"/>
        <v>0</v>
      </c>
      <c r="I13" s="31">
        <f t="shared" si="10"/>
        <v>0</v>
      </c>
      <c r="J13" s="31">
        <f t="shared" si="10"/>
        <v>0</v>
      </c>
      <c r="K13" s="31">
        <f t="shared" si="10"/>
        <v>43.5</v>
      </c>
      <c r="L13" s="31">
        <f t="shared" si="10"/>
        <v>0</v>
      </c>
      <c r="M13" s="31">
        <f t="shared" si="10"/>
        <v>43.5</v>
      </c>
      <c r="N13" s="31">
        <f t="shared" si="10"/>
        <v>117.05</v>
      </c>
      <c r="O13" s="31">
        <f t="shared" si="10"/>
        <v>25</v>
      </c>
      <c r="P13" s="31">
        <f t="shared" si="10"/>
        <v>142.05000000000001</v>
      </c>
      <c r="Q13" s="31">
        <f t="shared" si="10"/>
        <v>950.55</v>
      </c>
      <c r="R13" s="31">
        <f t="shared" si="10"/>
        <v>125</v>
      </c>
      <c r="S13" s="31">
        <f t="shared" si="10"/>
        <v>2842.54</v>
      </c>
      <c r="T13" s="31">
        <f t="shared" si="10"/>
        <v>373.48</v>
      </c>
      <c r="U13" s="31">
        <f t="shared" si="10"/>
        <v>4291.57</v>
      </c>
    </row>
    <row r="14" spans="1:21" x14ac:dyDescent="0.25">
      <c r="A14" s="21">
        <v>5</v>
      </c>
      <c r="B14" s="22" t="s">
        <v>13</v>
      </c>
      <c r="C14" s="15">
        <v>900</v>
      </c>
      <c r="D14" s="23">
        <v>150</v>
      </c>
      <c r="E14" s="15">
        <v>4020</v>
      </c>
      <c r="F14" s="15">
        <v>5630</v>
      </c>
      <c r="G14" s="24">
        <f t="shared" si="0"/>
        <v>10700</v>
      </c>
      <c r="H14" s="15">
        <v>10</v>
      </c>
      <c r="I14" s="15">
        <v>0</v>
      </c>
      <c r="J14" s="24">
        <f t="shared" si="1"/>
        <v>10</v>
      </c>
      <c r="K14" s="15">
        <v>64.8</v>
      </c>
      <c r="L14" s="15">
        <v>10</v>
      </c>
      <c r="M14" s="24">
        <f t="shared" si="2"/>
        <v>74.8</v>
      </c>
      <c r="N14" s="15">
        <v>81.819999999999993</v>
      </c>
      <c r="O14" s="23">
        <v>50</v>
      </c>
      <c r="P14" s="25">
        <f t="shared" si="3"/>
        <v>131.82</v>
      </c>
      <c r="Q14" s="15">
        <f t="shared" si="4"/>
        <v>1056.6199999999999</v>
      </c>
      <c r="R14" s="15">
        <f t="shared" si="5"/>
        <v>210</v>
      </c>
      <c r="S14" s="15">
        <f t="shared" si="6"/>
        <v>4020</v>
      </c>
      <c r="T14" s="15">
        <f t="shared" si="7"/>
        <v>5630</v>
      </c>
      <c r="U14" s="24">
        <f t="shared" si="8"/>
        <v>10916.619999999999</v>
      </c>
    </row>
    <row r="15" spans="1:21" ht="40.5" x14ac:dyDescent="0.25">
      <c r="A15" s="21">
        <v>6</v>
      </c>
      <c r="B15" s="22" t="s">
        <v>14</v>
      </c>
      <c r="C15" s="15">
        <v>900</v>
      </c>
      <c r="D15" s="23">
        <v>100</v>
      </c>
      <c r="E15" s="15">
        <v>0</v>
      </c>
      <c r="F15" s="15">
        <v>0</v>
      </c>
      <c r="G15" s="24">
        <f t="shared" si="0"/>
        <v>1000</v>
      </c>
      <c r="H15" s="15">
        <v>0</v>
      </c>
      <c r="I15" s="15">
        <v>0</v>
      </c>
      <c r="J15" s="24">
        <f t="shared" si="1"/>
        <v>0</v>
      </c>
      <c r="K15" s="15">
        <v>0</v>
      </c>
      <c r="L15" s="15">
        <v>0</v>
      </c>
      <c r="M15" s="24">
        <f t="shared" si="2"/>
        <v>0</v>
      </c>
      <c r="N15" s="15">
        <v>0</v>
      </c>
      <c r="O15" s="23">
        <v>0</v>
      </c>
      <c r="P15" s="25">
        <f t="shared" si="3"/>
        <v>0</v>
      </c>
      <c r="Q15" s="15">
        <f t="shared" si="4"/>
        <v>900</v>
      </c>
      <c r="R15" s="15">
        <f t="shared" si="5"/>
        <v>100</v>
      </c>
      <c r="S15" s="15">
        <f t="shared" si="6"/>
        <v>0</v>
      </c>
      <c r="T15" s="15">
        <f t="shared" si="7"/>
        <v>0</v>
      </c>
      <c r="U15" s="24">
        <f t="shared" si="8"/>
        <v>1000</v>
      </c>
    </row>
    <row r="16" spans="1:21" s="20" customFormat="1" x14ac:dyDescent="0.25">
      <c r="A16" s="27"/>
      <c r="B16" s="28" t="s">
        <v>13</v>
      </c>
      <c r="C16" s="33">
        <f t="shared" ref="C16:U16" si="11">+C14+C15</f>
        <v>1800</v>
      </c>
      <c r="D16" s="34">
        <f t="shared" si="11"/>
        <v>250</v>
      </c>
      <c r="E16" s="34">
        <f t="shared" si="11"/>
        <v>4020</v>
      </c>
      <c r="F16" s="34">
        <f t="shared" si="11"/>
        <v>5630</v>
      </c>
      <c r="G16" s="33">
        <f t="shared" si="11"/>
        <v>11700</v>
      </c>
      <c r="H16" s="33">
        <f t="shared" si="11"/>
        <v>10</v>
      </c>
      <c r="I16" s="33">
        <f t="shared" si="11"/>
        <v>0</v>
      </c>
      <c r="J16" s="33">
        <f t="shared" si="11"/>
        <v>10</v>
      </c>
      <c r="K16" s="33">
        <f t="shared" si="11"/>
        <v>64.8</v>
      </c>
      <c r="L16" s="33">
        <f t="shared" si="11"/>
        <v>10</v>
      </c>
      <c r="M16" s="33">
        <f t="shared" si="11"/>
        <v>74.8</v>
      </c>
      <c r="N16" s="33">
        <f t="shared" si="11"/>
        <v>81.819999999999993</v>
      </c>
      <c r="O16" s="33">
        <f t="shared" si="11"/>
        <v>50</v>
      </c>
      <c r="P16" s="33">
        <f t="shared" si="11"/>
        <v>131.82</v>
      </c>
      <c r="Q16" s="33">
        <f t="shared" si="11"/>
        <v>1956.62</v>
      </c>
      <c r="R16" s="33">
        <f t="shared" si="11"/>
        <v>310</v>
      </c>
      <c r="S16" s="33">
        <f t="shared" si="11"/>
        <v>4020</v>
      </c>
      <c r="T16" s="33">
        <f t="shared" si="11"/>
        <v>5630</v>
      </c>
      <c r="U16" s="33">
        <f t="shared" si="11"/>
        <v>11916.619999999999</v>
      </c>
    </row>
    <row r="17" spans="1:21" x14ac:dyDescent="0.25">
      <c r="A17" s="21">
        <v>7</v>
      </c>
      <c r="B17" s="22" t="s">
        <v>15</v>
      </c>
      <c r="C17" s="15">
        <v>400</v>
      </c>
      <c r="D17" s="23">
        <v>50</v>
      </c>
      <c r="E17" s="15">
        <v>2000.9</v>
      </c>
      <c r="F17" s="15">
        <v>3079.2299999999996</v>
      </c>
      <c r="G17" s="24">
        <f t="shared" si="0"/>
        <v>5530.1299999999992</v>
      </c>
      <c r="H17" s="15">
        <v>0</v>
      </c>
      <c r="I17" s="15">
        <v>0</v>
      </c>
      <c r="J17" s="24">
        <f t="shared" si="1"/>
        <v>0</v>
      </c>
      <c r="K17" s="15">
        <v>25</v>
      </c>
      <c r="L17" s="15">
        <v>0</v>
      </c>
      <c r="M17" s="24">
        <f t="shared" si="2"/>
        <v>25</v>
      </c>
      <c r="N17" s="15">
        <v>100</v>
      </c>
      <c r="O17" s="23">
        <v>13</v>
      </c>
      <c r="P17" s="25">
        <f t="shared" si="3"/>
        <v>113</v>
      </c>
      <c r="Q17" s="15">
        <f t="shared" si="4"/>
        <v>525</v>
      </c>
      <c r="R17" s="15">
        <f t="shared" si="5"/>
        <v>63</v>
      </c>
      <c r="S17" s="15">
        <f t="shared" si="6"/>
        <v>2000.9</v>
      </c>
      <c r="T17" s="15">
        <f t="shared" si="7"/>
        <v>3079.2299999999996</v>
      </c>
      <c r="U17" s="24">
        <f t="shared" si="8"/>
        <v>5668.1299999999992</v>
      </c>
    </row>
    <row r="18" spans="1:21" x14ac:dyDescent="0.25">
      <c r="A18" s="21">
        <v>8</v>
      </c>
      <c r="B18" s="22" t="s">
        <v>16</v>
      </c>
      <c r="C18" s="15">
        <v>75</v>
      </c>
      <c r="D18" s="23">
        <v>0</v>
      </c>
      <c r="E18" s="15">
        <v>280</v>
      </c>
      <c r="F18" s="15">
        <v>0</v>
      </c>
      <c r="G18" s="24">
        <f t="shared" si="0"/>
        <v>355</v>
      </c>
      <c r="H18" s="15">
        <v>0</v>
      </c>
      <c r="I18" s="15">
        <v>0</v>
      </c>
      <c r="J18" s="24">
        <f t="shared" si="1"/>
        <v>0</v>
      </c>
      <c r="K18" s="15">
        <v>0</v>
      </c>
      <c r="L18" s="15">
        <v>0</v>
      </c>
      <c r="M18" s="24">
        <f t="shared" si="2"/>
        <v>0</v>
      </c>
      <c r="N18" s="15">
        <v>0</v>
      </c>
      <c r="O18" s="23">
        <v>0</v>
      </c>
      <c r="P18" s="25">
        <f t="shared" si="3"/>
        <v>0</v>
      </c>
      <c r="Q18" s="15">
        <f t="shared" si="4"/>
        <v>75</v>
      </c>
      <c r="R18" s="15">
        <f t="shared" si="5"/>
        <v>0</v>
      </c>
      <c r="S18" s="15">
        <f t="shared" si="6"/>
        <v>280</v>
      </c>
      <c r="T18" s="15">
        <f t="shared" si="7"/>
        <v>0</v>
      </c>
      <c r="U18" s="24">
        <f t="shared" si="8"/>
        <v>355</v>
      </c>
    </row>
    <row r="19" spans="1:21" s="20" customFormat="1" x14ac:dyDescent="0.25">
      <c r="A19" s="27"/>
      <c r="B19" s="28" t="s">
        <v>15</v>
      </c>
      <c r="C19" s="33">
        <f t="shared" ref="C19:U19" si="12">+C17+C18</f>
        <v>475</v>
      </c>
      <c r="D19" s="34">
        <f t="shared" si="12"/>
        <v>50</v>
      </c>
      <c r="E19" s="34">
        <f t="shared" si="12"/>
        <v>2280.9</v>
      </c>
      <c r="F19" s="34">
        <f t="shared" si="12"/>
        <v>3079.2299999999996</v>
      </c>
      <c r="G19" s="33">
        <f t="shared" si="12"/>
        <v>5885.1299999999992</v>
      </c>
      <c r="H19" s="33">
        <f t="shared" si="12"/>
        <v>0</v>
      </c>
      <c r="I19" s="33">
        <f t="shared" si="12"/>
        <v>0</v>
      </c>
      <c r="J19" s="33">
        <f t="shared" si="12"/>
        <v>0</v>
      </c>
      <c r="K19" s="33">
        <f t="shared" si="12"/>
        <v>25</v>
      </c>
      <c r="L19" s="33">
        <f t="shared" si="12"/>
        <v>0</v>
      </c>
      <c r="M19" s="33">
        <f t="shared" si="12"/>
        <v>25</v>
      </c>
      <c r="N19" s="33">
        <f t="shared" si="12"/>
        <v>100</v>
      </c>
      <c r="O19" s="33">
        <f t="shared" si="12"/>
        <v>13</v>
      </c>
      <c r="P19" s="33">
        <f t="shared" si="12"/>
        <v>113</v>
      </c>
      <c r="Q19" s="33">
        <f t="shared" si="12"/>
        <v>600</v>
      </c>
      <c r="R19" s="33">
        <f t="shared" si="12"/>
        <v>63</v>
      </c>
      <c r="S19" s="33">
        <f t="shared" si="12"/>
        <v>2280.9</v>
      </c>
      <c r="T19" s="33">
        <f t="shared" si="12"/>
        <v>3079.2299999999996</v>
      </c>
      <c r="U19" s="33">
        <f t="shared" si="12"/>
        <v>6023.1299999999992</v>
      </c>
    </row>
    <row r="20" spans="1:21" x14ac:dyDescent="0.25">
      <c r="A20" s="21">
        <v>9</v>
      </c>
      <c r="B20" s="22" t="s">
        <v>17</v>
      </c>
      <c r="C20" s="15">
        <v>8238.91</v>
      </c>
      <c r="D20" s="35">
        <f>3359.02+105.36</f>
        <v>3464.38</v>
      </c>
      <c r="E20" s="36">
        <v>24960.16</v>
      </c>
      <c r="F20" s="36">
        <v>23008.739999999998</v>
      </c>
      <c r="G20" s="24">
        <f t="shared" si="0"/>
        <v>59672.189999999995</v>
      </c>
      <c r="H20" s="15">
        <v>240</v>
      </c>
      <c r="I20" s="15">
        <v>0</v>
      </c>
      <c r="J20" s="24">
        <f t="shared" si="1"/>
        <v>240</v>
      </c>
      <c r="K20" s="15">
        <v>68</v>
      </c>
      <c r="L20" s="15">
        <v>20</v>
      </c>
      <c r="M20" s="24">
        <f t="shared" si="2"/>
        <v>88</v>
      </c>
      <c r="N20" s="15">
        <v>1000</v>
      </c>
      <c r="O20" s="23">
        <v>100</v>
      </c>
      <c r="P20" s="25">
        <f t="shared" si="3"/>
        <v>1100</v>
      </c>
      <c r="Q20" s="15">
        <f t="shared" si="4"/>
        <v>9546.91</v>
      </c>
      <c r="R20" s="15">
        <f t="shared" si="5"/>
        <v>3584.38</v>
      </c>
      <c r="S20" s="15">
        <f t="shared" si="6"/>
        <v>24960.16</v>
      </c>
      <c r="T20" s="15">
        <f t="shared" si="7"/>
        <v>23008.739999999998</v>
      </c>
      <c r="U20" s="24">
        <f t="shared" si="8"/>
        <v>61100.189999999995</v>
      </c>
    </row>
    <row r="21" spans="1:21" x14ac:dyDescent="0.25">
      <c r="A21" s="21">
        <v>10</v>
      </c>
      <c r="B21" s="22" t="s">
        <v>18</v>
      </c>
      <c r="C21" s="15">
        <v>80</v>
      </c>
      <c r="D21" s="35">
        <v>0</v>
      </c>
      <c r="E21" s="36">
        <v>400</v>
      </c>
      <c r="F21" s="36">
        <v>0</v>
      </c>
      <c r="G21" s="24">
        <f t="shared" si="0"/>
        <v>480</v>
      </c>
      <c r="H21" s="15">
        <v>0</v>
      </c>
      <c r="I21" s="15">
        <v>0</v>
      </c>
      <c r="J21" s="24">
        <f t="shared" si="1"/>
        <v>0</v>
      </c>
      <c r="K21" s="15">
        <v>0</v>
      </c>
      <c r="L21" s="15">
        <v>0</v>
      </c>
      <c r="M21" s="24">
        <f t="shared" si="2"/>
        <v>0</v>
      </c>
      <c r="N21" s="15">
        <v>0</v>
      </c>
      <c r="O21" s="23">
        <v>0</v>
      </c>
      <c r="P21" s="25">
        <f t="shared" si="3"/>
        <v>0</v>
      </c>
      <c r="Q21" s="15">
        <f t="shared" si="4"/>
        <v>80</v>
      </c>
      <c r="R21" s="15">
        <f t="shared" si="5"/>
        <v>0</v>
      </c>
      <c r="S21" s="15">
        <f t="shared" si="6"/>
        <v>400</v>
      </c>
      <c r="T21" s="15">
        <f t="shared" si="7"/>
        <v>0</v>
      </c>
      <c r="U21" s="24">
        <f t="shared" si="8"/>
        <v>480</v>
      </c>
    </row>
    <row r="22" spans="1:21" ht="40.5" x14ac:dyDescent="0.25">
      <c r="A22" s="21">
        <v>11</v>
      </c>
      <c r="B22" s="37" t="s">
        <v>234</v>
      </c>
      <c r="C22" s="15">
        <v>110</v>
      </c>
      <c r="D22" s="35">
        <v>0</v>
      </c>
      <c r="E22" s="36">
        <v>284.63</v>
      </c>
      <c r="F22" s="36">
        <v>0</v>
      </c>
      <c r="G22" s="24">
        <f t="shared" si="0"/>
        <v>394.63</v>
      </c>
      <c r="H22" s="15">
        <v>20</v>
      </c>
      <c r="I22" s="15">
        <v>0</v>
      </c>
      <c r="J22" s="24">
        <f t="shared" si="1"/>
        <v>20</v>
      </c>
      <c r="K22" s="15">
        <v>9.15</v>
      </c>
      <c r="L22" s="15">
        <v>0</v>
      </c>
      <c r="M22" s="24">
        <f t="shared" si="2"/>
        <v>9.15</v>
      </c>
      <c r="N22" s="15">
        <v>0</v>
      </c>
      <c r="O22" s="23">
        <v>0</v>
      </c>
      <c r="P22" s="25">
        <f t="shared" si="3"/>
        <v>0</v>
      </c>
      <c r="Q22" s="15">
        <f t="shared" si="4"/>
        <v>139.15</v>
      </c>
      <c r="R22" s="15">
        <f t="shared" si="5"/>
        <v>0</v>
      </c>
      <c r="S22" s="15">
        <f t="shared" si="6"/>
        <v>284.63</v>
      </c>
      <c r="T22" s="15">
        <f t="shared" si="7"/>
        <v>0</v>
      </c>
      <c r="U22" s="24">
        <f t="shared" si="8"/>
        <v>423.78</v>
      </c>
    </row>
    <row r="23" spans="1:21" x14ac:dyDescent="0.25">
      <c r="A23" s="21">
        <v>12</v>
      </c>
      <c r="B23" s="22" t="s">
        <v>19</v>
      </c>
      <c r="C23" s="15">
        <v>500</v>
      </c>
      <c r="D23" s="35">
        <v>50</v>
      </c>
      <c r="E23" s="36">
        <v>0</v>
      </c>
      <c r="F23" s="36">
        <v>0</v>
      </c>
      <c r="G23" s="24">
        <f t="shared" si="0"/>
        <v>550</v>
      </c>
      <c r="H23" s="15">
        <v>0</v>
      </c>
      <c r="I23" s="15">
        <v>0</v>
      </c>
      <c r="J23" s="24">
        <f t="shared" si="1"/>
        <v>0</v>
      </c>
      <c r="K23" s="15">
        <v>0</v>
      </c>
      <c r="L23" s="15">
        <v>0</v>
      </c>
      <c r="M23" s="24">
        <f t="shared" si="2"/>
        <v>0</v>
      </c>
      <c r="N23" s="15">
        <v>0</v>
      </c>
      <c r="O23" s="23">
        <v>0</v>
      </c>
      <c r="P23" s="25">
        <f t="shared" si="3"/>
        <v>0</v>
      </c>
      <c r="Q23" s="15">
        <f t="shared" si="4"/>
        <v>500</v>
      </c>
      <c r="R23" s="15">
        <f t="shared" si="5"/>
        <v>50</v>
      </c>
      <c r="S23" s="15">
        <f t="shared" si="6"/>
        <v>0</v>
      </c>
      <c r="T23" s="15">
        <f t="shared" si="7"/>
        <v>0</v>
      </c>
      <c r="U23" s="24">
        <f t="shared" si="8"/>
        <v>550</v>
      </c>
    </row>
    <row r="24" spans="1:21" x14ac:dyDescent="0.25">
      <c r="A24" s="21">
        <v>13</v>
      </c>
      <c r="B24" s="22" t="s">
        <v>20</v>
      </c>
      <c r="C24" s="15">
        <v>390</v>
      </c>
      <c r="D24" s="35">
        <f>-105.36+150</f>
        <v>44.64</v>
      </c>
      <c r="E24" s="36">
        <v>0</v>
      </c>
      <c r="F24" s="36">
        <v>0</v>
      </c>
      <c r="G24" s="24">
        <f t="shared" si="0"/>
        <v>434.64</v>
      </c>
      <c r="H24" s="15">
        <v>0</v>
      </c>
      <c r="I24" s="15">
        <v>0</v>
      </c>
      <c r="J24" s="24">
        <f t="shared" si="1"/>
        <v>0</v>
      </c>
      <c r="K24" s="15">
        <v>0</v>
      </c>
      <c r="L24" s="15">
        <v>0</v>
      </c>
      <c r="M24" s="24">
        <f t="shared" si="2"/>
        <v>0</v>
      </c>
      <c r="N24" s="15">
        <v>0</v>
      </c>
      <c r="O24" s="23">
        <v>0</v>
      </c>
      <c r="P24" s="25">
        <f t="shared" si="3"/>
        <v>0</v>
      </c>
      <c r="Q24" s="15">
        <f t="shared" si="4"/>
        <v>390</v>
      </c>
      <c r="R24" s="15">
        <f t="shared" si="5"/>
        <v>44.64</v>
      </c>
      <c r="S24" s="15">
        <f t="shared" si="6"/>
        <v>0</v>
      </c>
      <c r="T24" s="15">
        <f t="shared" si="7"/>
        <v>0</v>
      </c>
      <c r="U24" s="24">
        <f t="shared" si="8"/>
        <v>434.64</v>
      </c>
    </row>
    <row r="25" spans="1:21" x14ac:dyDescent="0.25">
      <c r="A25" s="21">
        <v>14</v>
      </c>
      <c r="B25" s="22" t="s">
        <v>235</v>
      </c>
      <c r="C25" s="15">
        <v>115</v>
      </c>
      <c r="D25" s="23">
        <v>0</v>
      </c>
      <c r="E25" s="15">
        <v>362.2</v>
      </c>
      <c r="F25" s="15">
        <v>0</v>
      </c>
      <c r="G25" s="24">
        <f t="shared" si="0"/>
        <v>477.2</v>
      </c>
      <c r="H25" s="15">
        <v>15</v>
      </c>
      <c r="I25" s="15">
        <v>0</v>
      </c>
      <c r="J25" s="24">
        <f t="shared" si="1"/>
        <v>15</v>
      </c>
      <c r="K25" s="15">
        <v>41</v>
      </c>
      <c r="L25" s="15">
        <v>0</v>
      </c>
      <c r="M25" s="24">
        <f t="shared" si="2"/>
        <v>41</v>
      </c>
      <c r="N25" s="15">
        <v>0</v>
      </c>
      <c r="O25" s="23">
        <v>0</v>
      </c>
      <c r="P25" s="25">
        <f t="shared" si="3"/>
        <v>0</v>
      </c>
      <c r="Q25" s="15">
        <f t="shared" si="4"/>
        <v>171</v>
      </c>
      <c r="R25" s="15">
        <f t="shared" si="5"/>
        <v>0</v>
      </c>
      <c r="S25" s="15">
        <f t="shared" si="6"/>
        <v>362.2</v>
      </c>
      <c r="T25" s="15">
        <f t="shared" si="7"/>
        <v>0</v>
      </c>
      <c r="U25" s="24">
        <f t="shared" si="8"/>
        <v>533.20000000000005</v>
      </c>
    </row>
    <row r="26" spans="1:21" x14ac:dyDescent="0.25">
      <c r="A26" s="21">
        <v>15</v>
      </c>
      <c r="B26" s="38" t="s">
        <v>21</v>
      </c>
      <c r="C26" s="15">
        <v>0</v>
      </c>
      <c r="D26" s="23">
        <v>0</v>
      </c>
      <c r="E26" s="15">
        <v>0</v>
      </c>
      <c r="F26" s="15">
        <v>0</v>
      </c>
      <c r="G26" s="24">
        <f t="shared" si="0"/>
        <v>0</v>
      </c>
      <c r="H26" s="15">
        <v>80</v>
      </c>
      <c r="I26" s="15">
        <v>3767</v>
      </c>
      <c r="J26" s="24">
        <f t="shared" si="1"/>
        <v>3847</v>
      </c>
      <c r="K26" s="15">
        <v>0</v>
      </c>
      <c r="L26" s="15">
        <v>0</v>
      </c>
      <c r="M26" s="24">
        <f t="shared" si="2"/>
        <v>0</v>
      </c>
      <c r="N26" s="15">
        <v>0</v>
      </c>
      <c r="O26" s="23">
        <v>0</v>
      </c>
      <c r="P26" s="25">
        <f t="shared" si="3"/>
        <v>0</v>
      </c>
      <c r="Q26" s="15">
        <f t="shared" si="4"/>
        <v>80</v>
      </c>
      <c r="R26" s="15">
        <f t="shared" si="5"/>
        <v>3767</v>
      </c>
      <c r="S26" s="15">
        <f t="shared" si="6"/>
        <v>0</v>
      </c>
      <c r="T26" s="15">
        <f t="shared" si="7"/>
        <v>0</v>
      </c>
      <c r="U26" s="24">
        <f t="shared" si="8"/>
        <v>3847</v>
      </c>
    </row>
    <row r="27" spans="1:21" s="20" customFormat="1" x14ac:dyDescent="0.25">
      <c r="A27" s="27"/>
      <c r="B27" s="28" t="s">
        <v>17</v>
      </c>
      <c r="C27" s="33">
        <f t="shared" ref="C27:U27" si="13">SUM(C20:C26)</f>
        <v>9433.91</v>
      </c>
      <c r="D27" s="34">
        <f t="shared" si="13"/>
        <v>3559.02</v>
      </c>
      <c r="E27" s="34">
        <f t="shared" si="13"/>
        <v>26006.99</v>
      </c>
      <c r="F27" s="34">
        <f t="shared" si="13"/>
        <v>23008.739999999998</v>
      </c>
      <c r="G27" s="33">
        <f t="shared" si="13"/>
        <v>62008.659999999989</v>
      </c>
      <c r="H27" s="33">
        <f t="shared" si="13"/>
        <v>355</v>
      </c>
      <c r="I27" s="33">
        <f t="shared" si="13"/>
        <v>3767</v>
      </c>
      <c r="J27" s="33">
        <f t="shared" si="13"/>
        <v>4122</v>
      </c>
      <c r="K27" s="33">
        <f t="shared" si="13"/>
        <v>118.15</v>
      </c>
      <c r="L27" s="33">
        <f t="shared" si="13"/>
        <v>20</v>
      </c>
      <c r="M27" s="33">
        <f t="shared" si="13"/>
        <v>138.15</v>
      </c>
      <c r="N27" s="33">
        <f t="shared" si="13"/>
        <v>1000</v>
      </c>
      <c r="O27" s="33">
        <f t="shared" si="13"/>
        <v>100</v>
      </c>
      <c r="P27" s="33">
        <f t="shared" si="13"/>
        <v>1100</v>
      </c>
      <c r="Q27" s="33">
        <f t="shared" si="13"/>
        <v>10907.06</v>
      </c>
      <c r="R27" s="33">
        <f t="shared" si="13"/>
        <v>7446.02</v>
      </c>
      <c r="S27" s="33">
        <f t="shared" si="13"/>
        <v>26006.99</v>
      </c>
      <c r="T27" s="33">
        <f t="shared" si="13"/>
        <v>23008.739999999998</v>
      </c>
      <c r="U27" s="33">
        <f t="shared" si="13"/>
        <v>67368.81</v>
      </c>
    </row>
    <row r="28" spans="1:21" s="20" customFormat="1" x14ac:dyDescent="0.25">
      <c r="A28" s="27">
        <v>16</v>
      </c>
      <c r="B28" s="22" t="s">
        <v>22</v>
      </c>
      <c r="C28" s="36">
        <v>160</v>
      </c>
      <c r="D28" s="23">
        <v>1150</v>
      </c>
      <c r="E28" s="15">
        <v>391</v>
      </c>
      <c r="F28" s="15">
        <v>0</v>
      </c>
      <c r="G28" s="24">
        <f t="shared" si="0"/>
        <v>1701</v>
      </c>
      <c r="H28" s="15">
        <v>0</v>
      </c>
      <c r="I28" s="15">
        <v>0</v>
      </c>
      <c r="J28" s="24">
        <f t="shared" si="1"/>
        <v>0</v>
      </c>
      <c r="K28" s="15">
        <v>50</v>
      </c>
      <c r="L28" s="15">
        <v>0</v>
      </c>
      <c r="M28" s="24">
        <f t="shared" si="2"/>
        <v>50</v>
      </c>
      <c r="N28" s="15">
        <v>150</v>
      </c>
      <c r="O28" s="23">
        <v>260</v>
      </c>
      <c r="P28" s="25">
        <f t="shared" si="3"/>
        <v>410</v>
      </c>
      <c r="Q28" s="15">
        <f t="shared" si="4"/>
        <v>360</v>
      </c>
      <c r="R28" s="15">
        <f t="shared" si="5"/>
        <v>1410</v>
      </c>
      <c r="S28" s="15">
        <f t="shared" si="6"/>
        <v>391</v>
      </c>
      <c r="T28" s="15">
        <f t="shared" si="7"/>
        <v>0</v>
      </c>
      <c r="U28" s="24">
        <f t="shared" si="8"/>
        <v>2161</v>
      </c>
    </row>
    <row r="29" spans="1:21" x14ac:dyDescent="0.25">
      <c r="A29" s="21">
        <v>17</v>
      </c>
      <c r="B29" s="22" t="s">
        <v>23</v>
      </c>
      <c r="C29" s="15">
        <v>750</v>
      </c>
      <c r="D29" s="23">
        <v>150</v>
      </c>
      <c r="E29" s="15">
        <v>3401.83</v>
      </c>
      <c r="F29" s="15">
        <v>303.02999999999997</v>
      </c>
      <c r="G29" s="24">
        <f t="shared" si="0"/>
        <v>4604.8599999999997</v>
      </c>
      <c r="H29" s="15">
        <v>10</v>
      </c>
      <c r="I29" s="15">
        <v>0</v>
      </c>
      <c r="J29" s="24">
        <f t="shared" si="1"/>
        <v>10</v>
      </c>
      <c r="K29" s="15">
        <v>20</v>
      </c>
      <c r="L29" s="15">
        <v>0</v>
      </c>
      <c r="M29" s="24">
        <f t="shared" si="2"/>
        <v>20</v>
      </c>
      <c r="N29" s="15">
        <v>50</v>
      </c>
      <c r="O29" s="23">
        <v>50</v>
      </c>
      <c r="P29" s="25">
        <f t="shared" si="3"/>
        <v>100</v>
      </c>
      <c r="Q29" s="15">
        <f t="shared" si="4"/>
        <v>830</v>
      </c>
      <c r="R29" s="15">
        <f t="shared" si="5"/>
        <v>200</v>
      </c>
      <c r="S29" s="15">
        <f t="shared" si="6"/>
        <v>3401.83</v>
      </c>
      <c r="T29" s="15">
        <f t="shared" si="7"/>
        <v>303.02999999999997</v>
      </c>
      <c r="U29" s="24">
        <f t="shared" si="8"/>
        <v>4734.8599999999997</v>
      </c>
    </row>
    <row r="30" spans="1:21" ht="40.5" x14ac:dyDescent="0.25">
      <c r="A30" s="21">
        <v>18</v>
      </c>
      <c r="B30" s="22" t="s">
        <v>24</v>
      </c>
      <c r="C30" s="15">
        <v>146</v>
      </c>
      <c r="D30" s="23">
        <v>0</v>
      </c>
      <c r="E30" s="15">
        <v>976</v>
      </c>
      <c r="F30" s="15">
        <v>0</v>
      </c>
      <c r="G30" s="24">
        <f t="shared" si="0"/>
        <v>1122</v>
      </c>
      <c r="H30" s="15">
        <v>10</v>
      </c>
      <c r="I30" s="15">
        <v>0</v>
      </c>
      <c r="J30" s="24">
        <f t="shared" si="1"/>
        <v>10</v>
      </c>
      <c r="K30" s="15">
        <v>40</v>
      </c>
      <c r="L30" s="15">
        <v>0</v>
      </c>
      <c r="M30" s="24">
        <f t="shared" si="2"/>
        <v>40</v>
      </c>
      <c r="N30" s="15">
        <v>10</v>
      </c>
      <c r="O30" s="23">
        <v>0</v>
      </c>
      <c r="P30" s="25">
        <f t="shared" si="3"/>
        <v>10</v>
      </c>
      <c r="Q30" s="15">
        <f t="shared" si="4"/>
        <v>206</v>
      </c>
      <c r="R30" s="15">
        <f t="shared" si="5"/>
        <v>0</v>
      </c>
      <c r="S30" s="15">
        <f t="shared" si="6"/>
        <v>976</v>
      </c>
      <c r="T30" s="15">
        <f t="shared" si="7"/>
        <v>0</v>
      </c>
      <c r="U30" s="24">
        <f t="shared" si="8"/>
        <v>1182</v>
      </c>
    </row>
    <row r="31" spans="1:21" s="20" customFormat="1" x14ac:dyDescent="0.25">
      <c r="A31" s="27"/>
      <c r="B31" s="28" t="s">
        <v>23</v>
      </c>
      <c r="C31" s="29">
        <f t="shared" ref="C31:U31" si="14">+C29+C30</f>
        <v>896</v>
      </c>
      <c r="D31" s="30">
        <f t="shared" si="14"/>
        <v>150</v>
      </c>
      <c r="E31" s="30">
        <f t="shared" si="14"/>
        <v>4377.83</v>
      </c>
      <c r="F31" s="30">
        <f t="shared" si="14"/>
        <v>303.02999999999997</v>
      </c>
      <c r="G31" s="29">
        <f t="shared" si="14"/>
        <v>5726.86</v>
      </c>
      <c r="H31" s="29">
        <f t="shared" si="14"/>
        <v>20</v>
      </c>
      <c r="I31" s="29">
        <f t="shared" si="14"/>
        <v>0</v>
      </c>
      <c r="J31" s="29">
        <f t="shared" si="14"/>
        <v>20</v>
      </c>
      <c r="K31" s="29">
        <f t="shared" si="14"/>
        <v>60</v>
      </c>
      <c r="L31" s="29">
        <f t="shared" si="14"/>
        <v>0</v>
      </c>
      <c r="M31" s="29">
        <f t="shared" si="14"/>
        <v>60</v>
      </c>
      <c r="N31" s="29">
        <f t="shared" si="14"/>
        <v>60</v>
      </c>
      <c r="O31" s="29">
        <f t="shared" si="14"/>
        <v>50</v>
      </c>
      <c r="P31" s="29">
        <f t="shared" si="14"/>
        <v>110</v>
      </c>
      <c r="Q31" s="29">
        <f t="shared" si="14"/>
        <v>1036</v>
      </c>
      <c r="R31" s="29">
        <f t="shared" si="14"/>
        <v>200</v>
      </c>
      <c r="S31" s="29">
        <f t="shared" si="14"/>
        <v>4377.83</v>
      </c>
      <c r="T31" s="29">
        <f t="shared" si="14"/>
        <v>303.02999999999997</v>
      </c>
      <c r="U31" s="29">
        <f t="shared" si="14"/>
        <v>5916.86</v>
      </c>
    </row>
    <row r="32" spans="1:21" x14ac:dyDescent="0.25">
      <c r="A32" s="21">
        <v>19</v>
      </c>
      <c r="B32" s="22" t="s">
        <v>25</v>
      </c>
      <c r="C32" s="15">
        <v>700</v>
      </c>
      <c r="D32" s="23">
        <v>300</v>
      </c>
      <c r="E32" s="15">
        <v>2817.2799999999997</v>
      </c>
      <c r="F32" s="15">
        <v>386.92999999999995</v>
      </c>
      <c r="G32" s="24">
        <f t="shared" si="0"/>
        <v>4204.21</v>
      </c>
      <c r="H32" s="15">
        <v>10.3</v>
      </c>
      <c r="I32" s="15">
        <v>0</v>
      </c>
      <c r="J32" s="24">
        <f t="shared" si="1"/>
        <v>10.3</v>
      </c>
      <c r="K32" s="15">
        <v>15</v>
      </c>
      <c r="L32" s="15">
        <v>0</v>
      </c>
      <c r="M32" s="24">
        <f t="shared" si="2"/>
        <v>15</v>
      </c>
      <c r="N32" s="15">
        <v>50</v>
      </c>
      <c r="O32" s="23">
        <v>0</v>
      </c>
      <c r="P32" s="25">
        <f t="shared" si="3"/>
        <v>50</v>
      </c>
      <c r="Q32" s="15">
        <f t="shared" si="4"/>
        <v>775.3</v>
      </c>
      <c r="R32" s="15">
        <f t="shared" si="5"/>
        <v>300</v>
      </c>
      <c r="S32" s="15">
        <f t="shared" si="6"/>
        <v>2817.2799999999997</v>
      </c>
      <c r="T32" s="15">
        <f t="shared" si="7"/>
        <v>386.92999999999995</v>
      </c>
      <c r="U32" s="24">
        <f t="shared" si="8"/>
        <v>4279.51</v>
      </c>
    </row>
    <row r="33" spans="1:21" x14ac:dyDescent="0.25">
      <c r="A33" s="21">
        <v>20</v>
      </c>
      <c r="B33" s="39" t="s">
        <v>26</v>
      </c>
      <c r="C33" s="15">
        <v>240</v>
      </c>
      <c r="D33" s="23">
        <v>0</v>
      </c>
      <c r="E33" s="15">
        <v>2439.54</v>
      </c>
      <c r="F33" s="15">
        <v>0</v>
      </c>
      <c r="G33" s="24">
        <f t="shared" si="0"/>
        <v>2679.54</v>
      </c>
      <c r="H33" s="15">
        <v>20</v>
      </c>
      <c r="I33" s="15">
        <v>0</v>
      </c>
      <c r="J33" s="24">
        <f t="shared" si="1"/>
        <v>20</v>
      </c>
      <c r="K33" s="15">
        <v>20</v>
      </c>
      <c r="L33" s="15">
        <v>0</v>
      </c>
      <c r="M33" s="24">
        <f t="shared" si="2"/>
        <v>20</v>
      </c>
      <c r="N33" s="15">
        <v>0</v>
      </c>
      <c r="O33" s="23">
        <v>0</v>
      </c>
      <c r="P33" s="25">
        <f t="shared" si="3"/>
        <v>0</v>
      </c>
      <c r="Q33" s="15">
        <f t="shared" si="4"/>
        <v>280</v>
      </c>
      <c r="R33" s="15">
        <f t="shared" si="5"/>
        <v>0</v>
      </c>
      <c r="S33" s="15">
        <f t="shared" si="6"/>
        <v>2439.54</v>
      </c>
      <c r="T33" s="15">
        <f t="shared" si="7"/>
        <v>0</v>
      </c>
      <c r="U33" s="24">
        <f t="shared" si="8"/>
        <v>2719.54</v>
      </c>
    </row>
    <row r="34" spans="1:21" ht="40.5" x14ac:dyDescent="0.25">
      <c r="A34" s="21">
        <v>21</v>
      </c>
      <c r="B34" s="39" t="s">
        <v>231</v>
      </c>
      <c r="C34" s="15">
        <v>297</v>
      </c>
      <c r="D34" s="23">
        <v>0</v>
      </c>
      <c r="E34" s="15">
        <v>2226.88</v>
      </c>
      <c r="F34" s="15">
        <v>0</v>
      </c>
      <c r="G34" s="24">
        <f t="shared" si="0"/>
        <v>2523.88</v>
      </c>
      <c r="H34" s="15">
        <v>20</v>
      </c>
      <c r="I34" s="15">
        <v>0</v>
      </c>
      <c r="J34" s="24">
        <f t="shared" si="1"/>
        <v>20</v>
      </c>
      <c r="K34" s="15">
        <v>20</v>
      </c>
      <c r="L34" s="15">
        <v>0</v>
      </c>
      <c r="M34" s="24">
        <f t="shared" si="2"/>
        <v>20</v>
      </c>
      <c r="N34" s="15">
        <v>0</v>
      </c>
      <c r="O34" s="23">
        <v>0</v>
      </c>
      <c r="P34" s="25">
        <f t="shared" si="3"/>
        <v>0</v>
      </c>
      <c r="Q34" s="15">
        <f t="shared" si="4"/>
        <v>337</v>
      </c>
      <c r="R34" s="15">
        <f t="shared" si="5"/>
        <v>0</v>
      </c>
      <c r="S34" s="15">
        <f t="shared" si="6"/>
        <v>2226.88</v>
      </c>
      <c r="T34" s="15">
        <f t="shared" si="7"/>
        <v>0</v>
      </c>
      <c r="U34" s="24">
        <f t="shared" si="8"/>
        <v>2563.88</v>
      </c>
    </row>
    <row r="35" spans="1:21" s="20" customFormat="1" x14ac:dyDescent="0.25">
      <c r="A35" s="27"/>
      <c r="B35" s="28" t="s">
        <v>25</v>
      </c>
      <c r="C35" s="29">
        <f t="shared" ref="C35:U35" si="15">+C32+C33+C34</f>
        <v>1237</v>
      </c>
      <c r="D35" s="30">
        <f t="shared" si="15"/>
        <v>300</v>
      </c>
      <c r="E35" s="29">
        <f t="shared" si="15"/>
        <v>7483.7</v>
      </c>
      <c r="F35" s="29">
        <f t="shared" si="15"/>
        <v>386.92999999999995</v>
      </c>
      <c r="G35" s="29">
        <f t="shared" si="15"/>
        <v>9407.630000000001</v>
      </c>
      <c r="H35" s="29">
        <f t="shared" si="15"/>
        <v>50.3</v>
      </c>
      <c r="I35" s="29">
        <f t="shared" si="15"/>
        <v>0</v>
      </c>
      <c r="J35" s="29">
        <f t="shared" si="15"/>
        <v>50.3</v>
      </c>
      <c r="K35" s="29">
        <f t="shared" si="15"/>
        <v>55</v>
      </c>
      <c r="L35" s="29">
        <f t="shared" si="15"/>
        <v>0</v>
      </c>
      <c r="M35" s="29">
        <f t="shared" si="15"/>
        <v>55</v>
      </c>
      <c r="N35" s="29">
        <f t="shared" si="15"/>
        <v>50</v>
      </c>
      <c r="O35" s="29">
        <f t="shared" si="15"/>
        <v>0</v>
      </c>
      <c r="P35" s="29">
        <f t="shared" si="15"/>
        <v>50</v>
      </c>
      <c r="Q35" s="29">
        <f t="shared" si="15"/>
        <v>1392.3</v>
      </c>
      <c r="R35" s="29">
        <f t="shared" si="15"/>
        <v>300</v>
      </c>
      <c r="S35" s="29">
        <f t="shared" si="15"/>
        <v>7483.7</v>
      </c>
      <c r="T35" s="29">
        <f t="shared" si="15"/>
        <v>386.92999999999995</v>
      </c>
      <c r="U35" s="29">
        <f t="shared" si="15"/>
        <v>9562.93</v>
      </c>
    </row>
    <row r="36" spans="1:21" x14ac:dyDescent="0.25">
      <c r="A36" s="21">
        <v>24</v>
      </c>
      <c r="B36" s="22" t="s">
        <v>27</v>
      </c>
      <c r="C36" s="15">
        <v>1134</v>
      </c>
      <c r="D36" s="23">
        <v>150</v>
      </c>
      <c r="E36" s="15">
        <v>3120</v>
      </c>
      <c r="F36" s="15">
        <v>2749.1000000000004</v>
      </c>
      <c r="G36" s="24">
        <f t="shared" si="0"/>
        <v>7153.1</v>
      </c>
      <c r="H36" s="15">
        <v>10</v>
      </c>
      <c r="I36" s="15">
        <v>0</v>
      </c>
      <c r="J36" s="24">
        <f t="shared" si="1"/>
        <v>10</v>
      </c>
      <c r="K36" s="15">
        <v>30</v>
      </c>
      <c r="L36" s="15">
        <v>0</v>
      </c>
      <c r="M36" s="24">
        <f t="shared" si="2"/>
        <v>30</v>
      </c>
      <c r="N36" s="15">
        <v>0</v>
      </c>
      <c r="O36" s="23">
        <v>0</v>
      </c>
      <c r="P36" s="25">
        <f t="shared" si="3"/>
        <v>0</v>
      </c>
      <c r="Q36" s="15">
        <f t="shared" si="4"/>
        <v>1174</v>
      </c>
      <c r="R36" s="15">
        <f t="shared" si="5"/>
        <v>150</v>
      </c>
      <c r="S36" s="15">
        <f t="shared" si="6"/>
        <v>3120</v>
      </c>
      <c r="T36" s="15">
        <f t="shared" si="7"/>
        <v>2749.1000000000004</v>
      </c>
      <c r="U36" s="24">
        <f t="shared" si="8"/>
        <v>7193.1</v>
      </c>
    </row>
    <row r="37" spans="1:21" x14ac:dyDescent="0.25">
      <c r="A37" s="21">
        <v>25</v>
      </c>
      <c r="B37" s="22" t="s">
        <v>233</v>
      </c>
      <c r="C37" s="15">
        <v>112</v>
      </c>
      <c r="D37" s="23">
        <v>0</v>
      </c>
      <c r="E37" s="15">
        <v>770</v>
      </c>
      <c r="F37" s="15">
        <v>0</v>
      </c>
      <c r="G37" s="24">
        <f t="shared" si="0"/>
        <v>882</v>
      </c>
      <c r="H37" s="15">
        <v>40</v>
      </c>
      <c r="I37" s="15">
        <v>0</v>
      </c>
      <c r="J37" s="24">
        <f t="shared" si="1"/>
        <v>40</v>
      </c>
      <c r="K37" s="15">
        <v>40</v>
      </c>
      <c r="L37" s="15">
        <v>0</v>
      </c>
      <c r="M37" s="24">
        <f t="shared" si="2"/>
        <v>40</v>
      </c>
      <c r="N37" s="15">
        <v>0</v>
      </c>
      <c r="O37" s="23">
        <v>0</v>
      </c>
      <c r="P37" s="25">
        <f t="shared" si="3"/>
        <v>0</v>
      </c>
      <c r="Q37" s="15">
        <f t="shared" si="4"/>
        <v>192</v>
      </c>
      <c r="R37" s="15">
        <f t="shared" si="5"/>
        <v>0</v>
      </c>
      <c r="S37" s="15">
        <f t="shared" si="6"/>
        <v>770</v>
      </c>
      <c r="T37" s="15">
        <f t="shared" si="7"/>
        <v>0</v>
      </c>
      <c r="U37" s="24">
        <f t="shared" si="8"/>
        <v>962</v>
      </c>
    </row>
    <row r="38" spans="1:21" s="20" customFormat="1" x14ac:dyDescent="0.25">
      <c r="A38" s="27"/>
      <c r="B38" s="28" t="s">
        <v>27</v>
      </c>
      <c r="C38" s="29">
        <f t="shared" ref="C38:U38" si="16">+C36+C37</f>
        <v>1246</v>
      </c>
      <c r="D38" s="30">
        <f t="shared" si="16"/>
        <v>150</v>
      </c>
      <c r="E38" s="30">
        <f t="shared" si="16"/>
        <v>3890</v>
      </c>
      <c r="F38" s="30">
        <f t="shared" si="16"/>
        <v>2749.1000000000004</v>
      </c>
      <c r="G38" s="29">
        <f t="shared" si="16"/>
        <v>8035.1</v>
      </c>
      <c r="H38" s="29">
        <f t="shared" si="16"/>
        <v>50</v>
      </c>
      <c r="I38" s="29">
        <f t="shared" si="16"/>
        <v>0</v>
      </c>
      <c r="J38" s="29">
        <f t="shared" si="16"/>
        <v>50</v>
      </c>
      <c r="K38" s="29">
        <f t="shared" si="16"/>
        <v>70</v>
      </c>
      <c r="L38" s="29">
        <f t="shared" si="16"/>
        <v>0</v>
      </c>
      <c r="M38" s="29">
        <f t="shared" si="16"/>
        <v>70</v>
      </c>
      <c r="N38" s="29">
        <f t="shared" si="16"/>
        <v>0</v>
      </c>
      <c r="O38" s="29">
        <f t="shared" si="16"/>
        <v>0</v>
      </c>
      <c r="P38" s="29">
        <f t="shared" si="16"/>
        <v>0</v>
      </c>
      <c r="Q38" s="29">
        <f t="shared" si="16"/>
        <v>1366</v>
      </c>
      <c r="R38" s="29">
        <f t="shared" si="16"/>
        <v>150</v>
      </c>
      <c r="S38" s="29">
        <f t="shared" si="16"/>
        <v>3890</v>
      </c>
      <c r="T38" s="29">
        <f t="shared" si="16"/>
        <v>2749.1000000000004</v>
      </c>
      <c r="U38" s="29">
        <f t="shared" si="16"/>
        <v>8155.1</v>
      </c>
    </row>
    <row r="39" spans="1:21" x14ac:dyDescent="0.25">
      <c r="A39" s="21">
        <v>26</v>
      </c>
      <c r="B39" s="22" t="s">
        <v>28</v>
      </c>
      <c r="C39" s="15">
        <v>500</v>
      </c>
      <c r="D39" s="23">
        <v>100</v>
      </c>
      <c r="E39" s="15">
        <v>487.2</v>
      </c>
      <c r="F39" s="15">
        <v>12.82</v>
      </c>
      <c r="G39" s="24">
        <f t="shared" si="0"/>
        <v>1100.02</v>
      </c>
      <c r="H39" s="15">
        <v>10</v>
      </c>
      <c r="I39" s="15">
        <v>0</v>
      </c>
      <c r="J39" s="24">
        <f t="shared" si="1"/>
        <v>10</v>
      </c>
      <c r="K39" s="15">
        <v>10</v>
      </c>
      <c r="L39" s="15">
        <v>0</v>
      </c>
      <c r="M39" s="24">
        <f t="shared" si="2"/>
        <v>10</v>
      </c>
      <c r="N39" s="15">
        <v>50</v>
      </c>
      <c r="O39" s="23">
        <v>20</v>
      </c>
      <c r="P39" s="25">
        <f t="shared" si="3"/>
        <v>70</v>
      </c>
      <c r="Q39" s="15">
        <f t="shared" si="4"/>
        <v>570</v>
      </c>
      <c r="R39" s="15">
        <f t="shared" si="5"/>
        <v>120</v>
      </c>
      <c r="S39" s="15">
        <f t="shared" si="6"/>
        <v>487.2</v>
      </c>
      <c r="T39" s="15">
        <f t="shared" si="7"/>
        <v>12.82</v>
      </c>
      <c r="U39" s="24">
        <f t="shared" si="8"/>
        <v>1190.02</v>
      </c>
    </row>
    <row r="40" spans="1:21" x14ac:dyDescent="0.25">
      <c r="A40" s="21">
        <v>27</v>
      </c>
      <c r="B40" s="22" t="s">
        <v>29</v>
      </c>
      <c r="C40" s="15">
        <v>300</v>
      </c>
      <c r="D40" s="23">
        <v>0</v>
      </c>
      <c r="E40" s="15">
        <v>0</v>
      </c>
      <c r="F40" s="15">
        <v>0</v>
      </c>
      <c r="G40" s="24">
        <f t="shared" si="0"/>
        <v>300</v>
      </c>
      <c r="H40" s="15">
        <v>0</v>
      </c>
      <c r="I40" s="15">
        <v>0</v>
      </c>
      <c r="J40" s="24">
        <f t="shared" si="1"/>
        <v>0</v>
      </c>
      <c r="K40" s="15">
        <v>10</v>
      </c>
      <c r="L40" s="15">
        <v>0</v>
      </c>
      <c r="M40" s="24">
        <f t="shared" si="2"/>
        <v>10</v>
      </c>
      <c r="N40" s="15">
        <v>0</v>
      </c>
      <c r="O40" s="23">
        <v>0</v>
      </c>
      <c r="P40" s="25">
        <f t="shared" si="3"/>
        <v>0</v>
      </c>
      <c r="Q40" s="15">
        <f t="shared" si="4"/>
        <v>310</v>
      </c>
      <c r="R40" s="15">
        <f t="shared" si="5"/>
        <v>0</v>
      </c>
      <c r="S40" s="15">
        <f t="shared" si="6"/>
        <v>0</v>
      </c>
      <c r="T40" s="15">
        <f t="shared" si="7"/>
        <v>0</v>
      </c>
      <c r="U40" s="24">
        <f t="shared" si="8"/>
        <v>310</v>
      </c>
    </row>
    <row r="41" spans="1:21" s="20" customFormat="1" x14ac:dyDescent="0.25">
      <c r="A41" s="27"/>
      <c r="B41" s="28" t="s">
        <v>28</v>
      </c>
      <c r="C41" s="29">
        <f t="shared" ref="C41:U41" si="17">+C39+C40</f>
        <v>800</v>
      </c>
      <c r="D41" s="30">
        <f t="shared" si="17"/>
        <v>100</v>
      </c>
      <c r="E41" s="30">
        <f t="shared" si="17"/>
        <v>487.2</v>
      </c>
      <c r="F41" s="30">
        <f t="shared" si="17"/>
        <v>12.82</v>
      </c>
      <c r="G41" s="29">
        <f t="shared" si="17"/>
        <v>1400.02</v>
      </c>
      <c r="H41" s="29">
        <f t="shared" si="17"/>
        <v>10</v>
      </c>
      <c r="I41" s="29">
        <f t="shared" si="17"/>
        <v>0</v>
      </c>
      <c r="J41" s="29">
        <f t="shared" si="17"/>
        <v>10</v>
      </c>
      <c r="K41" s="29">
        <f t="shared" si="17"/>
        <v>20</v>
      </c>
      <c r="L41" s="29">
        <f t="shared" si="17"/>
        <v>0</v>
      </c>
      <c r="M41" s="29">
        <f t="shared" si="17"/>
        <v>20</v>
      </c>
      <c r="N41" s="29">
        <f t="shared" si="17"/>
        <v>50</v>
      </c>
      <c r="O41" s="29">
        <f t="shared" si="17"/>
        <v>20</v>
      </c>
      <c r="P41" s="29">
        <f t="shared" si="17"/>
        <v>70</v>
      </c>
      <c r="Q41" s="29">
        <f t="shared" si="17"/>
        <v>880</v>
      </c>
      <c r="R41" s="29">
        <f t="shared" si="17"/>
        <v>120</v>
      </c>
      <c r="S41" s="29">
        <f t="shared" si="17"/>
        <v>487.2</v>
      </c>
      <c r="T41" s="29">
        <f t="shared" si="17"/>
        <v>12.82</v>
      </c>
      <c r="U41" s="29">
        <f t="shared" si="17"/>
        <v>1500.02</v>
      </c>
    </row>
    <row r="42" spans="1:21" x14ac:dyDescent="0.25">
      <c r="A42" s="21">
        <v>28</v>
      </c>
      <c r="B42" s="22" t="s">
        <v>30</v>
      </c>
      <c r="C42" s="15">
        <v>1400</v>
      </c>
      <c r="D42" s="23">
        <v>125</v>
      </c>
      <c r="E42" s="15">
        <v>4951.3999999999996</v>
      </c>
      <c r="F42" s="15">
        <v>4961.72</v>
      </c>
      <c r="G42" s="24">
        <f t="shared" si="0"/>
        <v>11438.119999999999</v>
      </c>
      <c r="H42" s="15">
        <v>125</v>
      </c>
      <c r="I42" s="15">
        <v>0</v>
      </c>
      <c r="J42" s="24">
        <f t="shared" si="1"/>
        <v>125</v>
      </c>
      <c r="K42" s="15">
        <v>50</v>
      </c>
      <c r="L42" s="15">
        <v>0</v>
      </c>
      <c r="M42" s="24">
        <f t="shared" si="2"/>
        <v>50</v>
      </c>
      <c r="N42" s="15">
        <v>80</v>
      </c>
      <c r="O42" s="23">
        <v>50</v>
      </c>
      <c r="P42" s="25">
        <f t="shared" si="3"/>
        <v>130</v>
      </c>
      <c r="Q42" s="15">
        <f t="shared" si="4"/>
        <v>1655</v>
      </c>
      <c r="R42" s="15">
        <f t="shared" si="5"/>
        <v>175</v>
      </c>
      <c r="S42" s="15">
        <f t="shared" si="6"/>
        <v>4951.3999999999996</v>
      </c>
      <c r="T42" s="15">
        <f t="shared" si="7"/>
        <v>4961.72</v>
      </c>
      <c r="U42" s="24">
        <f t="shared" si="8"/>
        <v>11743.119999999999</v>
      </c>
    </row>
    <row r="43" spans="1:21" x14ac:dyDescent="0.25">
      <c r="A43" s="21">
        <v>29</v>
      </c>
      <c r="B43" s="22" t="s">
        <v>31</v>
      </c>
      <c r="C43" s="15">
        <v>100</v>
      </c>
      <c r="D43" s="23">
        <v>0</v>
      </c>
      <c r="E43" s="15">
        <v>260</v>
      </c>
      <c r="F43" s="15">
        <v>0</v>
      </c>
      <c r="G43" s="24">
        <f t="shared" si="0"/>
        <v>360</v>
      </c>
      <c r="H43" s="15">
        <v>30.72</v>
      </c>
      <c r="I43" s="15">
        <v>0</v>
      </c>
      <c r="J43" s="24">
        <f t="shared" si="1"/>
        <v>30.72</v>
      </c>
      <c r="K43" s="15">
        <v>34.4</v>
      </c>
      <c r="L43" s="15">
        <v>0</v>
      </c>
      <c r="M43" s="24">
        <f t="shared" si="2"/>
        <v>34.4</v>
      </c>
      <c r="N43" s="15">
        <v>0</v>
      </c>
      <c r="O43" s="23">
        <v>0</v>
      </c>
      <c r="P43" s="25">
        <f t="shared" si="3"/>
        <v>0</v>
      </c>
      <c r="Q43" s="15">
        <f t="shared" si="4"/>
        <v>165.12</v>
      </c>
      <c r="R43" s="15">
        <f t="shared" si="5"/>
        <v>0</v>
      </c>
      <c r="S43" s="15">
        <f t="shared" si="6"/>
        <v>260</v>
      </c>
      <c r="T43" s="15">
        <f t="shared" si="7"/>
        <v>0</v>
      </c>
      <c r="U43" s="24">
        <f t="shared" si="8"/>
        <v>425.12</v>
      </c>
    </row>
    <row r="44" spans="1:21" ht="40.5" x14ac:dyDescent="0.25">
      <c r="A44" s="21">
        <v>30</v>
      </c>
      <c r="B44" s="22" t="s">
        <v>32</v>
      </c>
      <c r="C44" s="15">
        <v>495</v>
      </c>
      <c r="D44" s="23">
        <v>5</v>
      </c>
      <c r="E44" s="15">
        <v>0</v>
      </c>
      <c r="F44" s="15">
        <v>0</v>
      </c>
      <c r="G44" s="24">
        <f t="shared" si="0"/>
        <v>500</v>
      </c>
      <c r="H44" s="15">
        <v>0</v>
      </c>
      <c r="I44" s="15">
        <v>0</v>
      </c>
      <c r="J44" s="24">
        <f t="shared" si="1"/>
        <v>0</v>
      </c>
      <c r="K44" s="15">
        <v>0</v>
      </c>
      <c r="L44" s="15">
        <v>0</v>
      </c>
      <c r="M44" s="24">
        <f t="shared" si="2"/>
        <v>0</v>
      </c>
      <c r="N44" s="15">
        <v>0</v>
      </c>
      <c r="O44" s="23">
        <v>0</v>
      </c>
      <c r="P44" s="25">
        <f t="shared" si="3"/>
        <v>0</v>
      </c>
      <c r="Q44" s="15">
        <f t="shared" si="4"/>
        <v>495</v>
      </c>
      <c r="R44" s="15">
        <f t="shared" si="5"/>
        <v>5</v>
      </c>
      <c r="S44" s="15">
        <f t="shared" si="6"/>
        <v>0</v>
      </c>
      <c r="T44" s="15">
        <f t="shared" si="7"/>
        <v>0</v>
      </c>
      <c r="U44" s="24">
        <f t="shared" si="8"/>
        <v>500</v>
      </c>
    </row>
    <row r="45" spans="1:21" s="20" customFormat="1" x14ac:dyDescent="0.25">
      <c r="A45" s="27"/>
      <c r="B45" s="28" t="s">
        <v>30</v>
      </c>
      <c r="C45" s="29">
        <f t="shared" ref="C45:U45" si="18">+C42+C43+C44</f>
        <v>1995</v>
      </c>
      <c r="D45" s="30">
        <f t="shared" si="18"/>
        <v>130</v>
      </c>
      <c r="E45" s="30">
        <f t="shared" si="18"/>
        <v>5211.3999999999996</v>
      </c>
      <c r="F45" s="30">
        <f t="shared" si="18"/>
        <v>4961.72</v>
      </c>
      <c r="G45" s="29">
        <f t="shared" si="18"/>
        <v>12298.119999999999</v>
      </c>
      <c r="H45" s="29">
        <f t="shared" si="18"/>
        <v>155.72</v>
      </c>
      <c r="I45" s="29">
        <f t="shared" si="18"/>
        <v>0</v>
      </c>
      <c r="J45" s="29">
        <f t="shared" si="18"/>
        <v>155.72</v>
      </c>
      <c r="K45" s="29">
        <f t="shared" si="18"/>
        <v>84.4</v>
      </c>
      <c r="L45" s="29">
        <f t="shared" si="18"/>
        <v>0</v>
      </c>
      <c r="M45" s="29">
        <f t="shared" si="18"/>
        <v>84.4</v>
      </c>
      <c r="N45" s="29">
        <f t="shared" si="18"/>
        <v>80</v>
      </c>
      <c r="O45" s="29">
        <f t="shared" si="18"/>
        <v>50</v>
      </c>
      <c r="P45" s="29">
        <f t="shared" si="18"/>
        <v>130</v>
      </c>
      <c r="Q45" s="29">
        <f t="shared" si="18"/>
        <v>2315.12</v>
      </c>
      <c r="R45" s="29">
        <f t="shared" si="18"/>
        <v>180</v>
      </c>
      <c r="S45" s="29">
        <f t="shared" si="18"/>
        <v>5211.3999999999996</v>
      </c>
      <c r="T45" s="29">
        <f t="shared" si="18"/>
        <v>4961.72</v>
      </c>
      <c r="U45" s="29">
        <f t="shared" si="18"/>
        <v>12668.24</v>
      </c>
    </row>
    <row r="46" spans="1:21" x14ac:dyDescent="0.25">
      <c r="A46" s="21">
        <v>31</v>
      </c>
      <c r="B46" s="22" t="s">
        <v>33</v>
      </c>
      <c r="C46" s="15">
        <v>525</v>
      </c>
      <c r="D46" s="23">
        <v>400</v>
      </c>
      <c r="E46" s="15">
        <v>3382.81</v>
      </c>
      <c r="F46" s="15">
        <v>492.84999999999997</v>
      </c>
      <c r="G46" s="24">
        <f t="shared" si="0"/>
        <v>4800.66</v>
      </c>
      <c r="H46" s="15">
        <v>0</v>
      </c>
      <c r="I46" s="15">
        <v>0</v>
      </c>
      <c r="J46" s="24">
        <f t="shared" si="1"/>
        <v>0</v>
      </c>
      <c r="K46" s="15">
        <v>50</v>
      </c>
      <c r="L46" s="15">
        <v>0</v>
      </c>
      <c r="M46" s="24">
        <f t="shared" si="2"/>
        <v>50</v>
      </c>
      <c r="N46" s="15">
        <v>94.13</v>
      </c>
      <c r="O46" s="23">
        <v>30</v>
      </c>
      <c r="P46" s="25">
        <f t="shared" si="3"/>
        <v>124.13</v>
      </c>
      <c r="Q46" s="15">
        <f t="shared" si="4"/>
        <v>669.13</v>
      </c>
      <c r="R46" s="15">
        <f t="shared" si="5"/>
        <v>430</v>
      </c>
      <c r="S46" s="15">
        <f t="shared" si="6"/>
        <v>3382.81</v>
      </c>
      <c r="T46" s="15">
        <f t="shared" si="7"/>
        <v>492.84999999999997</v>
      </c>
      <c r="U46" s="24">
        <f t="shared" si="8"/>
        <v>4974.7900000000009</v>
      </c>
    </row>
    <row r="47" spans="1:21" x14ac:dyDescent="0.25">
      <c r="A47" s="21">
        <v>32</v>
      </c>
      <c r="B47" s="22" t="s">
        <v>34</v>
      </c>
      <c r="C47" s="15">
        <v>400</v>
      </c>
      <c r="D47" s="23">
        <v>200</v>
      </c>
      <c r="E47" s="15">
        <v>1328.3500000000001</v>
      </c>
      <c r="F47" s="15">
        <v>150.51</v>
      </c>
      <c r="G47" s="24">
        <f t="shared" si="0"/>
        <v>2078.86</v>
      </c>
      <c r="H47" s="15">
        <v>60</v>
      </c>
      <c r="I47" s="15">
        <v>0</v>
      </c>
      <c r="J47" s="24">
        <f t="shared" si="1"/>
        <v>60</v>
      </c>
      <c r="K47" s="15">
        <v>51</v>
      </c>
      <c r="L47" s="15">
        <v>10</v>
      </c>
      <c r="M47" s="24">
        <f t="shared" si="2"/>
        <v>61</v>
      </c>
      <c r="N47" s="15">
        <v>150</v>
      </c>
      <c r="O47" s="23">
        <v>200</v>
      </c>
      <c r="P47" s="25">
        <f t="shared" si="3"/>
        <v>350</v>
      </c>
      <c r="Q47" s="15">
        <f t="shared" si="4"/>
        <v>661</v>
      </c>
      <c r="R47" s="15">
        <f t="shared" si="5"/>
        <v>410</v>
      </c>
      <c r="S47" s="15">
        <f t="shared" si="6"/>
        <v>1328.3500000000001</v>
      </c>
      <c r="T47" s="15">
        <f t="shared" si="7"/>
        <v>150.51</v>
      </c>
      <c r="U47" s="24">
        <f t="shared" si="8"/>
        <v>2549.8600000000006</v>
      </c>
    </row>
    <row r="48" spans="1:21" x14ac:dyDescent="0.25">
      <c r="A48" s="21">
        <v>33</v>
      </c>
      <c r="B48" s="22" t="s">
        <v>35</v>
      </c>
      <c r="C48" s="15">
        <v>240</v>
      </c>
      <c r="D48" s="23">
        <v>30</v>
      </c>
      <c r="E48" s="15">
        <v>968.73</v>
      </c>
      <c r="F48" s="15">
        <v>293</v>
      </c>
      <c r="G48" s="24">
        <f t="shared" si="0"/>
        <v>1531.73</v>
      </c>
      <c r="H48" s="15">
        <v>0</v>
      </c>
      <c r="I48" s="15">
        <v>0</v>
      </c>
      <c r="J48" s="24">
        <f t="shared" si="1"/>
        <v>0</v>
      </c>
      <c r="K48" s="15">
        <v>19</v>
      </c>
      <c r="L48" s="15">
        <v>0</v>
      </c>
      <c r="M48" s="24">
        <f t="shared" si="2"/>
        <v>19</v>
      </c>
      <c r="N48" s="15">
        <v>40.909999999999997</v>
      </c>
      <c r="O48" s="23">
        <v>0</v>
      </c>
      <c r="P48" s="25">
        <f t="shared" si="3"/>
        <v>40.909999999999997</v>
      </c>
      <c r="Q48" s="15">
        <f t="shared" si="4"/>
        <v>299.90999999999997</v>
      </c>
      <c r="R48" s="15">
        <f t="shared" si="5"/>
        <v>30</v>
      </c>
      <c r="S48" s="15">
        <f t="shared" si="6"/>
        <v>968.73</v>
      </c>
      <c r="T48" s="15">
        <f t="shared" si="7"/>
        <v>293</v>
      </c>
      <c r="U48" s="24">
        <f t="shared" si="8"/>
        <v>1591.6399999999999</v>
      </c>
    </row>
    <row r="49" spans="1:21" ht="40.5" x14ac:dyDescent="0.25">
      <c r="A49" s="21">
        <v>34</v>
      </c>
      <c r="B49" s="39" t="s">
        <v>36</v>
      </c>
      <c r="C49" s="15">
        <v>315</v>
      </c>
      <c r="D49" s="23">
        <v>0</v>
      </c>
      <c r="E49" s="15">
        <v>800</v>
      </c>
      <c r="F49" s="15">
        <v>0</v>
      </c>
      <c r="G49" s="24">
        <f t="shared" si="0"/>
        <v>1115</v>
      </c>
      <c r="H49" s="15">
        <v>30</v>
      </c>
      <c r="I49" s="15">
        <v>0</v>
      </c>
      <c r="J49" s="24">
        <f t="shared" si="1"/>
        <v>30</v>
      </c>
      <c r="K49" s="15">
        <v>30</v>
      </c>
      <c r="L49" s="15">
        <v>0</v>
      </c>
      <c r="M49" s="24">
        <f t="shared" si="2"/>
        <v>30</v>
      </c>
      <c r="N49" s="15">
        <v>0</v>
      </c>
      <c r="O49" s="23">
        <v>0</v>
      </c>
      <c r="P49" s="25">
        <f t="shared" si="3"/>
        <v>0</v>
      </c>
      <c r="Q49" s="15">
        <f t="shared" si="4"/>
        <v>375</v>
      </c>
      <c r="R49" s="15">
        <f t="shared" si="5"/>
        <v>0</v>
      </c>
      <c r="S49" s="15">
        <f t="shared" si="6"/>
        <v>800</v>
      </c>
      <c r="T49" s="15">
        <f t="shared" si="7"/>
        <v>0</v>
      </c>
      <c r="U49" s="24">
        <f t="shared" si="8"/>
        <v>1175</v>
      </c>
    </row>
    <row r="50" spans="1:21" ht="60.75" x14ac:dyDescent="0.25">
      <c r="A50" s="21">
        <v>35</v>
      </c>
      <c r="B50" s="39" t="s">
        <v>37</v>
      </c>
      <c r="C50" s="15">
        <v>0</v>
      </c>
      <c r="D50" s="23">
        <v>0</v>
      </c>
      <c r="E50" s="15">
        <v>0</v>
      </c>
      <c r="F50" s="15">
        <v>0</v>
      </c>
      <c r="G50" s="24">
        <f t="shared" si="0"/>
        <v>0</v>
      </c>
      <c r="H50" s="15">
        <v>0</v>
      </c>
      <c r="I50" s="15">
        <v>0</v>
      </c>
      <c r="J50" s="24">
        <f t="shared" si="1"/>
        <v>0</v>
      </c>
      <c r="K50" s="15">
        <v>0</v>
      </c>
      <c r="L50" s="15">
        <v>0</v>
      </c>
      <c r="M50" s="24">
        <f t="shared" si="2"/>
        <v>0</v>
      </c>
      <c r="N50" s="15">
        <v>0</v>
      </c>
      <c r="O50" s="23">
        <v>0</v>
      </c>
      <c r="P50" s="25">
        <f t="shared" si="3"/>
        <v>0</v>
      </c>
      <c r="Q50" s="15">
        <f t="shared" si="4"/>
        <v>0</v>
      </c>
      <c r="R50" s="15">
        <f t="shared" si="5"/>
        <v>0</v>
      </c>
      <c r="S50" s="15">
        <f t="shared" si="6"/>
        <v>0</v>
      </c>
      <c r="T50" s="15">
        <f t="shared" si="7"/>
        <v>0</v>
      </c>
      <c r="U50" s="24">
        <f t="shared" si="8"/>
        <v>0</v>
      </c>
    </row>
    <row r="51" spans="1:21" s="20" customFormat="1" x14ac:dyDescent="0.25">
      <c r="A51" s="27"/>
      <c r="B51" s="28" t="s">
        <v>35</v>
      </c>
      <c r="C51" s="29">
        <f t="shared" ref="C51:U51" si="19">+C50+C49+C48</f>
        <v>555</v>
      </c>
      <c r="D51" s="30">
        <f t="shared" si="19"/>
        <v>30</v>
      </c>
      <c r="E51" s="30">
        <f t="shared" si="19"/>
        <v>1768.73</v>
      </c>
      <c r="F51" s="30">
        <f t="shared" si="19"/>
        <v>293</v>
      </c>
      <c r="G51" s="29">
        <f t="shared" si="19"/>
        <v>2646.73</v>
      </c>
      <c r="H51" s="29">
        <f t="shared" si="19"/>
        <v>30</v>
      </c>
      <c r="I51" s="29">
        <f t="shared" si="19"/>
        <v>0</v>
      </c>
      <c r="J51" s="29">
        <f t="shared" si="19"/>
        <v>30</v>
      </c>
      <c r="K51" s="29">
        <f t="shared" si="19"/>
        <v>49</v>
      </c>
      <c r="L51" s="29">
        <f t="shared" si="19"/>
        <v>0</v>
      </c>
      <c r="M51" s="29">
        <f t="shared" si="19"/>
        <v>49</v>
      </c>
      <c r="N51" s="29">
        <f t="shared" si="19"/>
        <v>40.909999999999997</v>
      </c>
      <c r="O51" s="29">
        <f t="shared" si="19"/>
        <v>0</v>
      </c>
      <c r="P51" s="29">
        <f t="shared" si="19"/>
        <v>40.909999999999997</v>
      </c>
      <c r="Q51" s="29">
        <f t="shared" si="19"/>
        <v>674.91</v>
      </c>
      <c r="R51" s="29">
        <f t="shared" si="19"/>
        <v>30</v>
      </c>
      <c r="S51" s="29">
        <f t="shared" si="19"/>
        <v>1768.73</v>
      </c>
      <c r="T51" s="29">
        <f t="shared" si="19"/>
        <v>293</v>
      </c>
      <c r="U51" s="29">
        <f t="shared" si="19"/>
        <v>2766.64</v>
      </c>
    </row>
    <row r="52" spans="1:21" x14ac:dyDescent="0.25">
      <c r="A52" s="21">
        <v>36</v>
      </c>
      <c r="B52" s="22" t="s">
        <v>38</v>
      </c>
      <c r="C52" s="15">
        <v>553.92999999999995</v>
      </c>
      <c r="D52" s="23">
        <v>200</v>
      </c>
      <c r="E52" s="15">
        <v>719.34</v>
      </c>
      <c r="F52" s="15">
        <v>156.41999999999999</v>
      </c>
      <c r="G52" s="24">
        <f t="shared" si="0"/>
        <v>1629.69</v>
      </c>
      <c r="H52" s="15">
        <v>0</v>
      </c>
      <c r="I52" s="15">
        <v>0</v>
      </c>
      <c r="J52" s="24">
        <f t="shared" si="1"/>
        <v>0</v>
      </c>
      <c r="K52" s="15">
        <v>10</v>
      </c>
      <c r="L52" s="15">
        <v>0</v>
      </c>
      <c r="M52" s="24">
        <f t="shared" si="2"/>
        <v>10</v>
      </c>
      <c r="N52" s="15">
        <v>0</v>
      </c>
      <c r="O52" s="23">
        <v>0</v>
      </c>
      <c r="P52" s="25">
        <f t="shared" si="3"/>
        <v>0</v>
      </c>
      <c r="Q52" s="15">
        <f t="shared" si="4"/>
        <v>563.92999999999995</v>
      </c>
      <c r="R52" s="15">
        <f t="shared" si="5"/>
        <v>200</v>
      </c>
      <c r="S52" s="15">
        <f t="shared" si="6"/>
        <v>719.34</v>
      </c>
      <c r="T52" s="15">
        <f t="shared" si="7"/>
        <v>156.41999999999999</v>
      </c>
      <c r="U52" s="24">
        <f t="shared" si="8"/>
        <v>1639.69</v>
      </c>
    </row>
    <row r="53" spans="1:21" x14ac:dyDescent="0.25">
      <c r="A53" s="21">
        <v>37</v>
      </c>
      <c r="B53" s="22" t="s">
        <v>39</v>
      </c>
      <c r="C53" s="15">
        <v>97.07</v>
      </c>
      <c r="D53" s="23">
        <v>0</v>
      </c>
      <c r="E53" s="15">
        <v>762.2</v>
      </c>
      <c r="F53" s="15">
        <v>0</v>
      </c>
      <c r="G53" s="24">
        <f t="shared" si="0"/>
        <v>859.27</v>
      </c>
      <c r="H53" s="15">
        <v>0</v>
      </c>
      <c r="I53" s="15">
        <v>0</v>
      </c>
      <c r="J53" s="24">
        <f t="shared" si="1"/>
        <v>0</v>
      </c>
      <c r="K53" s="15">
        <v>0</v>
      </c>
      <c r="L53" s="15">
        <v>0</v>
      </c>
      <c r="M53" s="24">
        <f t="shared" si="2"/>
        <v>0</v>
      </c>
      <c r="N53" s="15">
        <v>0</v>
      </c>
      <c r="O53" s="23">
        <v>0</v>
      </c>
      <c r="P53" s="25">
        <f t="shared" si="3"/>
        <v>0</v>
      </c>
      <c r="Q53" s="15">
        <f t="shared" si="4"/>
        <v>97.07</v>
      </c>
      <c r="R53" s="15">
        <f t="shared" si="5"/>
        <v>0</v>
      </c>
      <c r="S53" s="15">
        <f t="shared" si="6"/>
        <v>762.2</v>
      </c>
      <c r="T53" s="15">
        <f t="shared" si="7"/>
        <v>0</v>
      </c>
      <c r="U53" s="24">
        <f t="shared" si="8"/>
        <v>859.27</v>
      </c>
    </row>
    <row r="54" spans="1:21" s="20" customFormat="1" x14ac:dyDescent="0.25">
      <c r="A54" s="27"/>
      <c r="B54" s="28" t="s">
        <v>38</v>
      </c>
      <c r="C54" s="29">
        <f t="shared" ref="C54:U54" si="20">+C52+C53</f>
        <v>651</v>
      </c>
      <c r="D54" s="30">
        <f t="shared" si="20"/>
        <v>200</v>
      </c>
      <c r="E54" s="30">
        <f t="shared" si="20"/>
        <v>1481.54</v>
      </c>
      <c r="F54" s="30">
        <f t="shared" si="20"/>
        <v>156.41999999999999</v>
      </c>
      <c r="G54" s="29">
        <f t="shared" si="20"/>
        <v>2488.96</v>
      </c>
      <c r="H54" s="29">
        <f t="shared" si="20"/>
        <v>0</v>
      </c>
      <c r="I54" s="29">
        <f t="shared" si="20"/>
        <v>0</v>
      </c>
      <c r="J54" s="29">
        <f t="shared" si="20"/>
        <v>0</v>
      </c>
      <c r="K54" s="29">
        <f t="shared" si="20"/>
        <v>10</v>
      </c>
      <c r="L54" s="29">
        <f t="shared" si="20"/>
        <v>0</v>
      </c>
      <c r="M54" s="29">
        <f t="shared" si="20"/>
        <v>10</v>
      </c>
      <c r="N54" s="29">
        <f t="shared" si="20"/>
        <v>0</v>
      </c>
      <c r="O54" s="29">
        <f t="shared" si="20"/>
        <v>0</v>
      </c>
      <c r="P54" s="29">
        <f t="shared" si="20"/>
        <v>0</v>
      </c>
      <c r="Q54" s="29">
        <f t="shared" si="20"/>
        <v>661</v>
      </c>
      <c r="R54" s="29">
        <f t="shared" si="20"/>
        <v>200</v>
      </c>
      <c r="S54" s="29">
        <f t="shared" si="20"/>
        <v>1481.54</v>
      </c>
      <c r="T54" s="29">
        <f t="shared" si="20"/>
        <v>156.41999999999999</v>
      </c>
      <c r="U54" s="29">
        <f t="shared" si="20"/>
        <v>2498.96</v>
      </c>
    </row>
    <row r="55" spans="1:21" x14ac:dyDescent="0.25">
      <c r="A55" s="21">
        <v>38</v>
      </c>
      <c r="B55" s="40" t="s">
        <v>40</v>
      </c>
      <c r="C55" s="15">
        <f>613+49.09</f>
        <v>662.09</v>
      </c>
      <c r="D55" s="23">
        <v>169.98</v>
      </c>
      <c r="E55" s="15">
        <v>1244.3600000000001</v>
      </c>
      <c r="F55" s="15">
        <v>114.9</v>
      </c>
      <c r="G55" s="24">
        <f t="shared" si="0"/>
        <v>2191.3300000000004</v>
      </c>
      <c r="H55" s="15">
        <v>0</v>
      </c>
      <c r="I55" s="15">
        <v>0</v>
      </c>
      <c r="J55" s="24">
        <f t="shared" si="1"/>
        <v>0</v>
      </c>
      <c r="K55" s="15">
        <v>0</v>
      </c>
      <c r="L55" s="15">
        <v>0</v>
      </c>
      <c r="M55" s="24">
        <f t="shared" si="2"/>
        <v>0</v>
      </c>
      <c r="N55" s="15">
        <v>0</v>
      </c>
      <c r="O55" s="23">
        <v>0</v>
      </c>
      <c r="P55" s="25">
        <f t="shared" si="3"/>
        <v>0</v>
      </c>
      <c r="Q55" s="15">
        <f t="shared" si="4"/>
        <v>662.09</v>
      </c>
      <c r="R55" s="15">
        <f t="shared" si="5"/>
        <v>169.98</v>
      </c>
      <c r="S55" s="15">
        <f t="shared" si="6"/>
        <v>1244.3600000000001</v>
      </c>
      <c r="T55" s="15">
        <f t="shared" si="7"/>
        <v>114.9</v>
      </c>
      <c r="U55" s="24">
        <f t="shared" si="8"/>
        <v>2191.3300000000004</v>
      </c>
    </row>
    <row r="56" spans="1:21" ht="40.5" x14ac:dyDescent="0.25">
      <c r="A56" s="21">
        <v>39</v>
      </c>
      <c r="B56" s="39" t="s">
        <v>41</v>
      </c>
      <c r="C56" s="15">
        <v>120</v>
      </c>
      <c r="D56" s="23">
        <v>25</v>
      </c>
      <c r="E56" s="15">
        <v>0</v>
      </c>
      <c r="F56" s="15">
        <v>0</v>
      </c>
      <c r="G56" s="24">
        <f t="shared" si="0"/>
        <v>145</v>
      </c>
      <c r="H56" s="15">
        <v>0</v>
      </c>
      <c r="I56" s="15">
        <v>0</v>
      </c>
      <c r="J56" s="24">
        <f t="shared" si="1"/>
        <v>0</v>
      </c>
      <c r="K56" s="15">
        <v>0</v>
      </c>
      <c r="L56" s="15">
        <v>0</v>
      </c>
      <c r="M56" s="24">
        <f t="shared" si="2"/>
        <v>0</v>
      </c>
      <c r="N56" s="15">
        <v>0</v>
      </c>
      <c r="O56" s="23">
        <v>0</v>
      </c>
      <c r="P56" s="25">
        <f t="shared" si="3"/>
        <v>0</v>
      </c>
      <c r="Q56" s="15">
        <f t="shared" si="4"/>
        <v>120</v>
      </c>
      <c r="R56" s="15">
        <f t="shared" si="5"/>
        <v>25</v>
      </c>
      <c r="S56" s="15">
        <f t="shared" si="6"/>
        <v>0</v>
      </c>
      <c r="T56" s="15">
        <f t="shared" si="7"/>
        <v>0</v>
      </c>
      <c r="U56" s="24">
        <f t="shared" si="8"/>
        <v>145</v>
      </c>
    </row>
    <row r="57" spans="1:21" x14ac:dyDescent="0.25">
      <c r="A57" s="21"/>
      <c r="B57" s="39" t="s">
        <v>42</v>
      </c>
      <c r="C57" s="15">
        <f>49.09-49.09</f>
        <v>0</v>
      </c>
      <c r="D57" s="23">
        <v>0</v>
      </c>
      <c r="E57" s="15">
        <v>0</v>
      </c>
      <c r="F57" s="15">
        <v>0</v>
      </c>
      <c r="G57" s="24">
        <f t="shared" si="0"/>
        <v>0</v>
      </c>
      <c r="H57" s="15">
        <v>0</v>
      </c>
      <c r="I57" s="15">
        <v>0</v>
      </c>
      <c r="J57" s="24">
        <f t="shared" si="1"/>
        <v>0</v>
      </c>
      <c r="K57" s="15">
        <v>0</v>
      </c>
      <c r="L57" s="15">
        <v>0</v>
      </c>
      <c r="M57" s="24">
        <f t="shared" si="2"/>
        <v>0</v>
      </c>
      <c r="N57" s="15">
        <v>0</v>
      </c>
      <c r="O57" s="23">
        <v>0</v>
      </c>
      <c r="P57" s="25">
        <f t="shared" si="3"/>
        <v>0</v>
      </c>
      <c r="Q57" s="15">
        <f t="shared" si="4"/>
        <v>0</v>
      </c>
      <c r="R57" s="15">
        <f t="shared" si="5"/>
        <v>0</v>
      </c>
      <c r="S57" s="15">
        <f t="shared" si="6"/>
        <v>0</v>
      </c>
      <c r="T57" s="15">
        <f t="shared" si="7"/>
        <v>0</v>
      </c>
      <c r="U57" s="24">
        <f t="shared" si="8"/>
        <v>0</v>
      </c>
    </row>
    <row r="58" spans="1:21" s="20" customFormat="1" x14ac:dyDescent="0.25">
      <c r="A58" s="27"/>
      <c r="B58" s="28" t="s">
        <v>43</v>
      </c>
      <c r="C58" s="29">
        <f t="shared" ref="C58:U58" si="21">+C55+C56+C57</f>
        <v>782.09</v>
      </c>
      <c r="D58" s="30">
        <f t="shared" si="21"/>
        <v>194.98</v>
      </c>
      <c r="E58" s="30">
        <f t="shared" si="21"/>
        <v>1244.3600000000001</v>
      </c>
      <c r="F58" s="30">
        <f t="shared" si="21"/>
        <v>114.9</v>
      </c>
      <c r="G58" s="29">
        <f t="shared" si="21"/>
        <v>2336.3300000000004</v>
      </c>
      <c r="H58" s="29">
        <f t="shared" si="21"/>
        <v>0</v>
      </c>
      <c r="I58" s="29">
        <f t="shared" si="21"/>
        <v>0</v>
      </c>
      <c r="J58" s="24">
        <f t="shared" si="1"/>
        <v>0</v>
      </c>
      <c r="K58" s="29">
        <f t="shared" si="21"/>
        <v>0</v>
      </c>
      <c r="L58" s="29">
        <f t="shared" si="21"/>
        <v>0</v>
      </c>
      <c r="M58" s="29">
        <f t="shared" si="21"/>
        <v>0</v>
      </c>
      <c r="N58" s="29">
        <f t="shared" si="21"/>
        <v>0</v>
      </c>
      <c r="O58" s="29">
        <f t="shared" si="21"/>
        <v>0</v>
      </c>
      <c r="P58" s="29">
        <f t="shared" si="21"/>
        <v>0</v>
      </c>
      <c r="Q58" s="29">
        <f t="shared" si="21"/>
        <v>782.09</v>
      </c>
      <c r="R58" s="29">
        <f t="shared" si="21"/>
        <v>194.98</v>
      </c>
      <c r="S58" s="29">
        <f t="shared" si="21"/>
        <v>1244.3600000000001</v>
      </c>
      <c r="T58" s="29">
        <f t="shared" si="21"/>
        <v>114.9</v>
      </c>
      <c r="U58" s="29">
        <f t="shared" si="21"/>
        <v>2336.3300000000004</v>
      </c>
    </row>
    <row r="59" spans="1:21" x14ac:dyDescent="0.25">
      <c r="A59" s="21">
        <v>40</v>
      </c>
      <c r="B59" s="38" t="s">
        <v>44</v>
      </c>
      <c r="C59" s="15">
        <v>400</v>
      </c>
      <c r="D59" s="23">
        <v>150</v>
      </c>
      <c r="E59" s="15">
        <f>1050.44-134.1</f>
        <v>916.34</v>
      </c>
      <c r="F59" s="15">
        <v>0</v>
      </c>
      <c r="G59" s="24">
        <f t="shared" si="0"/>
        <v>1466.3400000000001</v>
      </c>
      <c r="H59" s="15">
        <v>0</v>
      </c>
      <c r="I59" s="15">
        <v>0</v>
      </c>
      <c r="J59" s="24">
        <f t="shared" si="1"/>
        <v>0</v>
      </c>
      <c r="K59" s="15">
        <v>25</v>
      </c>
      <c r="L59" s="15">
        <v>0</v>
      </c>
      <c r="M59" s="24">
        <f t="shared" si="2"/>
        <v>25</v>
      </c>
      <c r="N59" s="15">
        <v>60</v>
      </c>
      <c r="O59" s="23">
        <v>30</v>
      </c>
      <c r="P59" s="25">
        <f t="shared" si="3"/>
        <v>90</v>
      </c>
      <c r="Q59" s="15">
        <f t="shared" si="4"/>
        <v>485</v>
      </c>
      <c r="R59" s="15">
        <f t="shared" si="5"/>
        <v>180</v>
      </c>
      <c r="S59" s="15">
        <f t="shared" si="6"/>
        <v>916.34</v>
      </c>
      <c r="T59" s="15">
        <f t="shared" si="7"/>
        <v>0</v>
      </c>
      <c r="U59" s="24">
        <f t="shared" si="8"/>
        <v>1581.3400000000001</v>
      </c>
    </row>
    <row r="60" spans="1:21" x14ac:dyDescent="0.25">
      <c r="A60" s="21">
        <v>41</v>
      </c>
      <c r="B60" s="22" t="s">
        <v>45</v>
      </c>
      <c r="C60" s="15">
        <v>170</v>
      </c>
      <c r="D60" s="23">
        <v>0</v>
      </c>
      <c r="E60" s="15">
        <f>134.1+1065.9</f>
        <v>1200</v>
      </c>
      <c r="F60" s="15">
        <v>0</v>
      </c>
      <c r="G60" s="24">
        <f t="shared" si="0"/>
        <v>1370</v>
      </c>
      <c r="H60" s="15">
        <v>75</v>
      </c>
      <c r="I60" s="15">
        <v>0</v>
      </c>
      <c r="J60" s="24">
        <f t="shared" si="1"/>
        <v>75</v>
      </c>
      <c r="K60" s="15">
        <v>20</v>
      </c>
      <c r="L60" s="15">
        <v>0</v>
      </c>
      <c r="M60" s="24">
        <f t="shared" si="2"/>
        <v>20</v>
      </c>
      <c r="N60" s="15">
        <v>0</v>
      </c>
      <c r="O60" s="23">
        <v>0</v>
      </c>
      <c r="P60" s="25">
        <f t="shared" si="3"/>
        <v>0</v>
      </c>
      <c r="Q60" s="15">
        <f t="shared" si="4"/>
        <v>265</v>
      </c>
      <c r="R60" s="15">
        <f t="shared" si="5"/>
        <v>0</v>
      </c>
      <c r="S60" s="15">
        <f t="shared" si="6"/>
        <v>1200</v>
      </c>
      <c r="T60" s="15">
        <f t="shared" si="7"/>
        <v>0</v>
      </c>
      <c r="U60" s="24">
        <f t="shared" si="8"/>
        <v>1465</v>
      </c>
    </row>
    <row r="61" spans="1:21" s="20" customFormat="1" x14ac:dyDescent="0.25">
      <c r="A61" s="27"/>
      <c r="B61" s="41" t="s">
        <v>44</v>
      </c>
      <c r="C61" s="31">
        <f t="shared" ref="C61:U61" si="22">+C59+C60</f>
        <v>570</v>
      </c>
      <c r="D61" s="32">
        <f t="shared" si="22"/>
        <v>150</v>
      </c>
      <c r="E61" s="31">
        <f t="shared" si="22"/>
        <v>2116.34</v>
      </c>
      <c r="F61" s="31">
        <f t="shared" si="22"/>
        <v>0</v>
      </c>
      <c r="G61" s="31">
        <f t="shared" si="22"/>
        <v>2836.34</v>
      </c>
      <c r="H61" s="31">
        <f t="shared" si="22"/>
        <v>75</v>
      </c>
      <c r="I61" s="31">
        <f t="shared" si="22"/>
        <v>0</v>
      </c>
      <c r="J61" s="31">
        <f t="shared" si="22"/>
        <v>75</v>
      </c>
      <c r="K61" s="31">
        <f t="shared" si="22"/>
        <v>45</v>
      </c>
      <c r="L61" s="31">
        <f t="shared" si="22"/>
        <v>0</v>
      </c>
      <c r="M61" s="31">
        <f t="shared" si="22"/>
        <v>45</v>
      </c>
      <c r="N61" s="31">
        <f t="shared" si="22"/>
        <v>60</v>
      </c>
      <c r="O61" s="31">
        <f t="shared" si="22"/>
        <v>30</v>
      </c>
      <c r="P61" s="31">
        <f t="shared" si="22"/>
        <v>90</v>
      </c>
      <c r="Q61" s="31">
        <f t="shared" si="22"/>
        <v>750</v>
      </c>
      <c r="R61" s="31">
        <f t="shared" si="22"/>
        <v>180</v>
      </c>
      <c r="S61" s="31">
        <f t="shared" si="22"/>
        <v>2116.34</v>
      </c>
      <c r="T61" s="31">
        <f t="shared" si="22"/>
        <v>0</v>
      </c>
      <c r="U61" s="31">
        <f t="shared" si="22"/>
        <v>3046.34</v>
      </c>
    </row>
    <row r="62" spans="1:21" x14ac:dyDescent="0.25">
      <c r="A62" s="21">
        <v>42</v>
      </c>
      <c r="B62" s="22" t="s">
        <v>46</v>
      </c>
      <c r="C62" s="15">
        <v>725</v>
      </c>
      <c r="D62" s="23">
        <v>200</v>
      </c>
      <c r="E62" s="15">
        <v>2003.7</v>
      </c>
      <c r="F62" s="15">
        <v>134</v>
      </c>
      <c r="G62" s="24">
        <f t="shared" si="0"/>
        <v>3062.7</v>
      </c>
      <c r="H62" s="15">
        <v>5</v>
      </c>
      <c r="I62" s="15">
        <v>0</v>
      </c>
      <c r="J62" s="24">
        <f t="shared" si="1"/>
        <v>5</v>
      </c>
      <c r="K62" s="15">
        <v>25</v>
      </c>
      <c r="L62" s="15">
        <v>8</v>
      </c>
      <c r="M62" s="24">
        <f t="shared" si="2"/>
        <v>33</v>
      </c>
      <c r="N62" s="15">
        <v>60</v>
      </c>
      <c r="O62" s="23">
        <v>50</v>
      </c>
      <c r="P62" s="25">
        <f t="shared" si="3"/>
        <v>110</v>
      </c>
      <c r="Q62" s="15">
        <f t="shared" si="4"/>
        <v>815</v>
      </c>
      <c r="R62" s="15">
        <f t="shared" si="5"/>
        <v>258</v>
      </c>
      <c r="S62" s="15">
        <f t="shared" si="6"/>
        <v>2003.7</v>
      </c>
      <c r="T62" s="15">
        <f t="shared" si="7"/>
        <v>134</v>
      </c>
      <c r="U62" s="24">
        <f t="shared" si="8"/>
        <v>3210.7</v>
      </c>
    </row>
    <row r="63" spans="1:21" x14ac:dyDescent="0.25">
      <c r="A63" s="21">
        <v>43</v>
      </c>
      <c r="B63" s="39" t="s">
        <v>47</v>
      </c>
      <c r="C63" s="15">
        <v>419</v>
      </c>
      <c r="D63" s="23">
        <v>0</v>
      </c>
      <c r="E63" s="15">
        <v>2584</v>
      </c>
      <c r="F63" s="15">
        <v>0</v>
      </c>
      <c r="G63" s="24">
        <f t="shared" si="0"/>
        <v>3003</v>
      </c>
      <c r="H63" s="15">
        <v>10</v>
      </c>
      <c r="I63" s="15">
        <v>0</v>
      </c>
      <c r="J63" s="24">
        <f t="shared" si="1"/>
        <v>10</v>
      </c>
      <c r="K63" s="15">
        <v>15</v>
      </c>
      <c r="L63" s="15">
        <v>0</v>
      </c>
      <c r="M63" s="24">
        <f t="shared" si="2"/>
        <v>15</v>
      </c>
      <c r="N63" s="15">
        <v>0</v>
      </c>
      <c r="O63" s="23">
        <v>0</v>
      </c>
      <c r="P63" s="25">
        <f t="shared" si="3"/>
        <v>0</v>
      </c>
      <c r="Q63" s="15">
        <f t="shared" si="4"/>
        <v>444</v>
      </c>
      <c r="R63" s="15">
        <f t="shared" si="5"/>
        <v>0</v>
      </c>
      <c r="S63" s="15">
        <f t="shared" si="6"/>
        <v>2584</v>
      </c>
      <c r="T63" s="15">
        <f t="shared" si="7"/>
        <v>0</v>
      </c>
      <c r="U63" s="24">
        <f t="shared" si="8"/>
        <v>3028</v>
      </c>
    </row>
    <row r="64" spans="1:21" s="20" customFormat="1" x14ac:dyDescent="0.25">
      <c r="A64" s="27"/>
      <c r="B64" s="28" t="s">
        <v>46</v>
      </c>
      <c r="C64" s="29">
        <f t="shared" ref="C64:U64" si="23">+C62+C63</f>
        <v>1144</v>
      </c>
      <c r="D64" s="30">
        <f t="shared" si="23"/>
        <v>200</v>
      </c>
      <c r="E64" s="29">
        <f t="shared" si="23"/>
        <v>4587.7</v>
      </c>
      <c r="F64" s="29">
        <f t="shared" si="23"/>
        <v>134</v>
      </c>
      <c r="G64" s="29">
        <f t="shared" si="23"/>
        <v>6065.7</v>
      </c>
      <c r="H64" s="29">
        <f t="shared" si="23"/>
        <v>15</v>
      </c>
      <c r="I64" s="29">
        <f t="shared" si="23"/>
        <v>0</v>
      </c>
      <c r="J64" s="29">
        <f t="shared" si="23"/>
        <v>15</v>
      </c>
      <c r="K64" s="29">
        <f t="shared" si="23"/>
        <v>40</v>
      </c>
      <c r="L64" s="29">
        <f t="shared" si="23"/>
        <v>8</v>
      </c>
      <c r="M64" s="29">
        <f t="shared" si="23"/>
        <v>48</v>
      </c>
      <c r="N64" s="29">
        <f t="shared" si="23"/>
        <v>60</v>
      </c>
      <c r="O64" s="29">
        <f t="shared" si="23"/>
        <v>50</v>
      </c>
      <c r="P64" s="29">
        <f t="shared" si="23"/>
        <v>110</v>
      </c>
      <c r="Q64" s="29">
        <f t="shared" si="23"/>
        <v>1259</v>
      </c>
      <c r="R64" s="29">
        <f t="shared" si="23"/>
        <v>258</v>
      </c>
      <c r="S64" s="29">
        <f t="shared" si="23"/>
        <v>4587.7</v>
      </c>
      <c r="T64" s="29">
        <f t="shared" si="23"/>
        <v>134</v>
      </c>
      <c r="U64" s="29">
        <f t="shared" si="23"/>
        <v>6238.7</v>
      </c>
    </row>
    <row r="65" spans="1:21" x14ac:dyDescent="0.25">
      <c r="A65" s="21">
        <v>46</v>
      </c>
      <c r="B65" s="22" t="s">
        <v>232</v>
      </c>
      <c r="C65" s="15">
        <v>325</v>
      </c>
      <c r="D65" s="23">
        <v>72</v>
      </c>
      <c r="E65" s="15">
        <f>1335.22-65.14</f>
        <v>1270.08</v>
      </c>
      <c r="F65" s="15">
        <v>235.42000000000002</v>
      </c>
      <c r="G65" s="24">
        <f t="shared" si="0"/>
        <v>1902.5</v>
      </c>
      <c r="H65" s="15">
        <v>30</v>
      </c>
      <c r="I65" s="15">
        <v>0</v>
      </c>
      <c r="J65" s="24">
        <f t="shared" si="1"/>
        <v>30</v>
      </c>
      <c r="K65" s="15">
        <v>14</v>
      </c>
      <c r="L65" s="15">
        <v>10</v>
      </c>
      <c r="M65" s="24">
        <f t="shared" si="2"/>
        <v>24</v>
      </c>
      <c r="N65" s="15">
        <v>30</v>
      </c>
      <c r="O65" s="23">
        <v>30</v>
      </c>
      <c r="P65" s="25">
        <f t="shared" si="3"/>
        <v>60</v>
      </c>
      <c r="Q65" s="15">
        <f t="shared" si="4"/>
        <v>399</v>
      </c>
      <c r="R65" s="15">
        <f t="shared" si="5"/>
        <v>112</v>
      </c>
      <c r="S65" s="15">
        <f t="shared" si="6"/>
        <v>1270.08</v>
      </c>
      <c r="T65" s="15">
        <f t="shared" si="7"/>
        <v>235.42000000000002</v>
      </c>
      <c r="U65" s="24">
        <f t="shared" si="8"/>
        <v>2016.5</v>
      </c>
    </row>
    <row r="66" spans="1:21" x14ac:dyDescent="0.25">
      <c r="A66" s="21">
        <v>47</v>
      </c>
      <c r="B66" s="22" t="s">
        <v>49</v>
      </c>
      <c r="C66" s="15">
        <v>121</v>
      </c>
      <c r="D66" s="23">
        <v>0</v>
      </c>
      <c r="E66" s="15">
        <f>65.14+1142.86</f>
        <v>1208</v>
      </c>
      <c r="F66" s="15">
        <v>0</v>
      </c>
      <c r="G66" s="24">
        <f t="shared" si="0"/>
        <v>1329</v>
      </c>
      <c r="H66" s="15">
        <v>15</v>
      </c>
      <c r="I66" s="15">
        <v>0</v>
      </c>
      <c r="J66" s="24">
        <f t="shared" si="1"/>
        <v>15</v>
      </c>
      <c r="K66" s="15">
        <v>27</v>
      </c>
      <c r="L66" s="15">
        <v>0</v>
      </c>
      <c r="M66" s="24">
        <f t="shared" si="2"/>
        <v>27</v>
      </c>
      <c r="N66" s="15">
        <v>0</v>
      </c>
      <c r="O66" s="23">
        <v>0</v>
      </c>
      <c r="P66" s="25">
        <f t="shared" si="3"/>
        <v>0</v>
      </c>
      <c r="Q66" s="15">
        <f t="shared" si="4"/>
        <v>163</v>
      </c>
      <c r="R66" s="15">
        <f t="shared" si="5"/>
        <v>0</v>
      </c>
      <c r="S66" s="15">
        <f t="shared" si="6"/>
        <v>1208</v>
      </c>
      <c r="T66" s="15">
        <f t="shared" si="7"/>
        <v>0</v>
      </c>
      <c r="U66" s="24">
        <f t="shared" si="8"/>
        <v>1371</v>
      </c>
    </row>
    <row r="67" spans="1:21" s="20" customFormat="1" x14ac:dyDescent="0.25">
      <c r="A67" s="27"/>
      <c r="B67" s="28" t="s">
        <v>48</v>
      </c>
      <c r="C67" s="29">
        <f t="shared" ref="C67:U67" si="24">+C65+C66</f>
        <v>446</v>
      </c>
      <c r="D67" s="30">
        <f t="shared" si="24"/>
        <v>72</v>
      </c>
      <c r="E67" s="29">
        <f t="shared" si="24"/>
        <v>2478.08</v>
      </c>
      <c r="F67" s="29">
        <f t="shared" si="24"/>
        <v>235.42000000000002</v>
      </c>
      <c r="G67" s="29">
        <f t="shared" si="24"/>
        <v>3231.5</v>
      </c>
      <c r="H67" s="29">
        <f t="shared" si="24"/>
        <v>45</v>
      </c>
      <c r="I67" s="29">
        <f t="shared" si="24"/>
        <v>0</v>
      </c>
      <c r="J67" s="29">
        <f t="shared" si="24"/>
        <v>45</v>
      </c>
      <c r="K67" s="29">
        <f t="shared" si="24"/>
        <v>41</v>
      </c>
      <c r="L67" s="29">
        <f t="shared" si="24"/>
        <v>10</v>
      </c>
      <c r="M67" s="29">
        <f t="shared" si="24"/>
        <v>51</v>
      </c>
      <c r="N67" s="29">
        <f t="shared" si="24"/>
        <v>30</v>
      </c>
      <c r="O67" s="29">
        <f t="shared" si="24"/>
        <v>30</v>
      </c>
      <c r="P67" s="29">
        <f t="shared" si="24"/>
        <v>60</v>
      </c>
      <c r="Q67" s="29">
        <f t="shared" si="24"/>
        <v>562</v>
      </c>
      <c r="R67" s="29">
        <f t="shared" si="24"/>
        <v>112</v>
      </c>
      <c r="S67" s="29">
        <f t="shared" si="24"/>
        <v>2478.08</v>
      </c>
      <c r="T67" s="29">
        <f t="shared" si="24"/>
        <v>235.42000000000002</v>
      </c>
      <c r="U67" s="29">
        <f t="shared" si="24"/>
        <v>3387.5</v>
      </c>
    </row>
    <row r="68" spans="1:21" x14ac:dyDescent="0.25">
      <c r="A68" s="21">
        <v>48</v>
      </c>
      <c r="B68" s="22" t="s">
        <v>50</v>
      </c>
      <c r="C68" s="15">
        <v>300</v>
      </c>
      <c r="D68" s="23">
        <v>75</v>
      </c>
      <c r="E68" s="15">
        <v>1295.46</v>
      </c>
      <c r="F68" s="15">
        <v>64.239999999999995</v>
      </c>
      <c r="G68" s="24">
        <f t="shared" si="0"/>
        <v>1734.7</v>
      </c>
      <c r="H68" s="15">
        <v>0</v>
      </c>
      <c r="I68" s="15">
        <v>0</v>
      </c>
      <c r="J68" s="24">
        <f t="shared" si="1"/>
        <v>0</v>
      </c>
      <c r="K68" s="15">
        <v>25</v>
      </c>
      <c r="L68" s="15">
        <v>0</v>
      </c>
      <c r="M68" s="24">
        <f t="shared" si="2"/>
        <v>25</v>
      </c>
      <c r="N68" s="15">
        <v>100</v>
      </c>
      <c r="O68" s="23">
        <v>0</v>
      </c>
      <c r="P68" s="25">
        <f t="shared" si="3"/>
        <v>100</v>
      </c>
      <c r="Q68" s="15">
        <f t="shared" si="4"/>
        <v>425</v>
      </c>
      <c r="R68" s="15">
        <f t="shared" si="5"/>
        <v>75</v>
      </c>
      <c r="S68" s="15">
        <f t="shared" si="6"/>
        <v>1295.46</v>
      </c>
      <c r="T68" s="15">
        <f t="shared" si="7"/>
        <v>64.239999999999995</v>
      </c>
      <c r="U68" s="24">
        <f t="shared" si="8"/>
        <v>1859.7</v>
      </c>
    </row>
    <row r="69" spans="1:21" x14ac:dyDescent="0.25">
      <c r="A69" s="21">
        <v>49</v>
      </c>
      <c r="B69" s="22" t="s">
        <v>51</v>
      </c>
      <c r="C69" s="15">
        <v>286</v>
      </c>
      <c r="D69" s="23">
        <v>0</v>
      </c>
      <c r="E69" s="15">
        <v>248.67</v>
      </c>
      <c r="F69" s="15">
        <v>0</v>
      </c>
      <c r="G69" s="24">
        <f t="shared" si="0"/>
        <v>534.66999999999996</v>
      </c>
      <c r="H69" s="15">
        <v>20</v>
      </c>
      <c r="I69" s="15">
        <v>0</v>
      </c>
      <c r="J69" s="24">
        <f t="shared" si="1"/>
        <v>20</v>
      </c>
      <c r="K69" s="15">
        <v>46</v>
      </c>
      <c r="L69" s="15">
        <v>0</v>
      </c>
      <c r="M69" s="24">
        <f t="shared" si="2"/>
        <v>46</v>
      </c>
      <c r="N69" s="15">
        <v>0</v>
      </c>
      <c r="O69" s="23">
        <v>0</v>
      </c>
      <c r="P69" s="25">
        <f t="shared" si="3"/>
        <v>0</v>
      </c>
      <c r="Q69" s="15">
        <f t="shared" si="4"/>
        <v>352</v>
      </c>
      <c r="R69" s="15">
        <f t="shared" si="5"/>
        <v>0</v>
      </c>
      <c r="S69" s="15">
        <f t="shared" si="6"/>
        <v>248.67</v>
      </c>
      <c r="T69" s="15">
        <f t="shared" si="7"/>
        <v>0</v>
      </c>
      <c r="U69" s="24">
        <f t="shared" si="8"/>
        <v>600.66999999999996</v>
      </c>
    </row>
    <row r="70" spans="1:21" s="20" customFormat="1" x14ac:dyDescent="0.25">
      <c r="A70" s="27"/>
      <c r="B70" s="28" t="s">
        <v>50</v>
      </c>
      <c r="C70" s="29">
        <f t="shared" ref="C70:U70" si="25">+C68+C69</f>
        <v>586</v>
      </c>
      <c r="D70" s="30">
        <f t="shared" si="25"/>
        <v>75</v>
      </c>
      <c r="E70" s="29">
        <f t="shared" si="25"/>
        <v>1544.13</v>
      </c>
      <c r="F70" s="29">
        <f t="shared" si="25"/>
        <v>64.239999999999995</v>
      </c>
      <c r="G70" s="29">
        <f t="shared" si="25"/>
        <v>2269.37</v>
      </c>
      <c r="H70" s="29">
        <f t="shared" si="25"/>
        <v>20</v>
      </c>
      <c r="I70" s="29">
        <f t="shared" si="25"/>
        <v>0</v>
      </c>
      <c r="J70" s="29">
        <f t="shared" si="25"/>
        <v>20</v>
      </c>
      <c r="K70" s="29">
        <f t="shared" si="25"/>
        <v>71</v>
      </c>
      <c r="L70" s="29">
        <f t="shared" si="25"/>
        <v>0</v>
      </c>
      <c r="M70" s="29">
        <f t="shared" si="25"/>
        <v>71</v>
      </c>
      <c r="N70" s="29">
        <f t="shared" si="25"/>
        <v>100</v>
      </c>
      <c r="O70" s="29">
        <f t="shared" si="25"/>
        <v>0</v>
      </c>
      <c r="P70" s="29">
        <f t="shared" si="25"/>
        <v>100</v>
      </c>
      <c r="Q70" s="29">
        <f t="shared" si="25"/>
        <v>777</v>
      </c>
      <c r="R70" s="29">
        <f t="shared" si="25"/>
        <v>75</v>
      </c>
      <c r="S70" s="29">
        <f t="shared" si="25"/>
        <v>1544.13</v>
      </c>
      <c r="T70" s="29">
        <f t="shared" si="25"/>
        <v>64.239999999999995</v>
      </c>
      <c r="U70" s="29">
        <f t="shared" si="25"/>
        <v>2460.37</v>
      </c>
    </row>
    <row r="71" spans="1:21" x14ac:dyDescent="0.25">
      <c r="A71" s="21">
        <v>50</v>
      </c>
      <c r="B71" s="22" t="s">
        <v>52</v>
      </c>
      <c r="C71" s="36">
        <f>475+20</f>
        <v>495</v>
      </c>
      <c r="D71" s="23">
        <v>900</v>
      </c>
      <c r="E71" s="15">
        <v>918.82</v>
      </c>
      <c r="F71" s="15">
        <f>31.54-7.33</f>
        <v>24.21</v>
      </c>
      <c r="G71" s="24">
        <f t="shared" si="0"/>
        <v>2338.0300000000002</v>
      </c>
      <c r="H71" s="15">
        <v>15</v>
      </c>
      <c r="I71" s="15">
        <v>0</v>
      </c>
      <c r="J71" s="24">
        <f t="shared" si="1"/>
        <v>15</v>
      </c>
      <c r="K71" s="15">
        <v>5</v>
      </c>
      <c r="L71" s="15">
        <v>0</v>
      </c>
      <c r="M71" s="24">
        <f t="shared" si="2"/>
        <v>5</v>
      </c>
      <c r="N71" s="15">
        <v>40</v>
      </c>
      <c r="O71" s="23">
        <v>0</v>
      </c>
      <c r="P71" s="25">
        <f t="shared" si="3"/>
        <v>40</v>
      </c>
      <c r="Q71" s="15">
        <f t="shared" si="4"/>
        <v>555</v>
      </c>
      <c r="R71" s="15">
        <f t="shared" si="5"/>
        <v>900</v>
      </c>
      <c r="S71" s="15">
        <f t="shared" si="6"/>
        <v>918.82</v>
      </c>
      <c r="T71" s="15">
        <f t="shared" si="7"/>
        <v>24.21</v>
      </c>
      <c r="U71" s="24">
        <f t="shared" si="8"/>
        <v>2398.0300000000002</v>
      </c>
    </row>
    <row r="72" spans="1:21" x14ac:dyDescent="0.25">
      <c r="A72" s="21">
        <v>51</v>
      </c>
      <c r="B72" s="22" t="s">
        <v>53</v>
      </c>
      <c r="C72" s="36">
        <f>266-20</f>
        <v>246</v>
      </c>
      <c r="D72" s="23">
        <v>0</v>
      </c>
      <c r="E72" s="15">
        <v>2020.7</v>
      </c>
      <c r="F72" s="15">
        <v>0</v>
      </c>
      <c r="G72" s="24">
        <f t="shared" si="0"/>
        <v>2266.6999999999998</v>
      </c>
      <c r="H72" s="15">
        <v>12</v>
      </c>
      <c r="I72" s="15">
        <v>0</v>
      </c>
      <c r="J72" s="24">
        <f t="shared" si="1"/>
        <v>12</v>
      </c>
      <c r="K72" s="15">
        <v>53</v>
      </c>
      <c r="L72" s="15">
        <v>0</v>
      </c>
      <c r="M72" s="24">
        <f t="shared" si="2"/>
        <v>53</v>
      </c>
      <c r="N72" s="15">
        <v>0</v>
      </c>
      <c r="O72" s="23">
        <v>0</v>
      </c>
      <c r="P72" s="25">
        <f t="shared" si="3"/>
        <v>0</v>
      </c>
      <c r="Q72" s="15">
        <f t="shared" si="4"/>
        <v>311</v>
      </c>
      <c r="R72" s="15">
        <f t="shared" si="5"/>
        <v>0</v>
      </c>
      <c r="S72" s="15">
        <f t="shared" si="6"/>
        <v>2020.7</v>
      </c>
      <c r="T72" s="15">
        <f t="shared" si="7"/>
        <v>0</v>
      </c>
      <c r="U72" s="24">
        <f t="shared" si="8"/>
        <v>2331.6999999999998</v>
      </c>
    </row>
    <row r="73" spans="1:21" s="20" customFormat="1" x14ac:dyDescent="0.25">
      <c r="A73" s="27"/>
      <c r="B73" s="28" t="s">
        <v>52</v>
      </c>
      <c r="C73" s="29">
        <f t="shared" ref="C73:U73" si="26">+C71+C72</f>
        <v>741</v>
      </c>
      <c r="D73" s="30">
        <f t="shared" si="26"/>
        <v>900</v>
      </c>
      <c r="E73" s="29">
        <f t="shared" si="26"/>
        <v>2939.52</v>
      </c>
      <c r="F73" s="29">
        <f t="shared" si="26"/>
        <v>24.21</v>
      </c>
      <c r="G73" s="29">
        <f t="shared" si="26"/>
        <v>4604.7299999999996</v>
      </c>
      <c r="H73" s="29">
        <f t="shared" si="26"/>
        <v>27</v>
      </c>
      <c r="I73" s="29">
        <f t="shared" si="26"/>
        <v>0</v>
      </c>
      <c r="J73" s="29">
        <f t="shared" si="26"/>
        <v>27</v>
      </c>
      <c r="K73" s="29">
        <f t="shared" si="26"/>
        <v>58</v>
      </c>
      <c r="L73" s="29">
        <f t="shared" si="26"/>
        <v>0</v>
      </c>
      <c r="M73" s="29">
        <f t="shared" si="26"/>
        <v>58</v>
      </c>
      <c r="N73" s="29">
        <f t="shared" si="26"/>
        <v>40</v>
      </c>
      <c r="O73" s="29">
        <f t="shared" si="26"/>
        <v>0</v>
      </c>
      <c r="P73" s="29">
        <f t="shared" si="26"/>
        <v>40</v>
      </c>
      <c r="Q73" s="29">
        <f t="shared" si="26"/>
        <v>866</v>
      </c>
      <c r="R73" s="29">
        <f t="shared" si="26"/>
        <v>900</v>
      </c>
      <c r="S73" s="29">
        <f t="shared" si="26"/>
        <v>2939.52</v>
      </c>
      <c r="T73" s="29">
        <f t="shared" si="26"/>
        <v>24.21</v>
      </c>
      <c r="U73" s="29">
        <f t="shared" si="26"/>
        <v>4729.7299999999996</v>
      </c>
    </row>
    <row r="74" spans="1:21" x14ac:dyDescent="0.25">
      <c r="A74" s="21">
        <v>52</v>
      </c>
      <c r="B74" s="22" t="s">
        <v>54</v>
      </c>
      <c r="C74" s="15">
        <v>600</v>
      </c>
      <c r="D74" s="23">
        <v>100</v>
      </c>
      <c r="E74" s="15">
        <v>2446.65</v>
      </c>
      <c r="F74" s="15">
        <f>232.66+7.33</f>
        <v>239.99</v>
      </c>
      <c r="G74" s="24">
        <f t="shared" ref="G74:G135" si="27">+C74+D74+E74+F74</f>
        <v>3386.6400000000003</v>
      </c>
      <c r="H74" s="15">
        <v>25</v>
      </c>
      <c r="I74" s="15">
        <v>0</v>
      </c>
      <c r="J74" s="24">
        <f t="shared" ref="J74:J135" si="28">+H74+I74</f>
        <v>25</v>
      </c>
      <c r="K74" s="15">
        <v>40</v>
      </c>
      <c r="L74" s="15">
        <v>0</v>
      </c>
      <c r="M74" s="24">
        <f t="shared" ref="M74:M135" si="29">+K74+L74</f>
        <v>40</v>
      </c>
      <c r="N74" s="15">
        <v>60</v>
      </c>
      <c r="O74" s="23">
        <v>50</v>
      </c>
      <c r="P74" s="25">
        <f t="shared" ref="P74:P135" si="30">+N74+O74</f>
        <v>110</v>
      </c>
      <c r="Q74" s="15">
        <f t="shared" ref="Q74:Q135" si="31">+C74+H74+K74+N74</f>
        <v>725</v>
      </c>
      <c r="R74" s="15">
        <f t="shared" ref="R74:R135" si="32">+D74+I74+L74+O74</f>
        <v>150</v>
      </c>
      <c r="S74" s="15">
        <f t="shared" ref="S74:S135" si="33">E74</f>
        <v>2446.65</v>
      </c>
      <c r="T74" s="15">
        <f t="shared" ref="T74:T135" si="34">F74</f>
        <v>239.99</v>
      </c>
      <c r="U74" s="24">
        <f t="shared" ref="U74:U135" si="35">+Q74+R74+S74+T74</f>
        <v>3561.6400000000003</v>
      </c>
    </row>
    <row r="75" spans="1:21" ht="40.5" x14ac:dyDescent="0.25">
      <c r="A75" s="21">
        <v>53</v>
      </c>
      <c r="B75" s="39" t="s">
        <v>55</v>
      </c>
      <c r="C75" s="15">
        <v>197</v>
      </c>
      <c r="D75" s="23">
        <v>0</v>
      </c>
      <c r="E75" s="15">
        <v>1551</v>
      </c>
      <c r="F75" s="15">
        <v>0</v>
      </c>
      <c r="G75" s="24">
        <f t="shared" si="27"/>
        <v>1748</v>
      </c>
      <c r="H75" s="15">
        <v>30</v>
      </c>
      <c r="I75" s="15">
        <v>0</v>
      </c>
      <c r="J75" s="24">
        <f t="shared" si="28"/>
        <v>30</v>
      </c>
      <c r="K75" s="15">
        <v>18.399999999999999</v>
      </c>
      <c r="L75" s="15">
        <v>4</v>
      </c>
      <c r="M75" s="24">
        <f t="shared" si="29"/>
        <v>22.4</v>
      </c>
      <c r="N75" s="15">
        <v>0</v>
      </c>
      <c r="O75" s="23">
        <v>0</v>
      </c>
      <c r="P75" s="25">
        <f t="shared" si="30"/>
        <v>0</v>
      </c>
      <c r="Q75" s="15">
        <f t="shared" si="31"/>
        <v>245.4</v>
      </c>
      <c r="R75" s="15">
        <f t="shared" si="32"/>
        <v>4</v>
      </c>
      <c r="S75" s="15">
        <f t="shared" si="33"/>
        <v>1551</v>
      </c>
      <c r="T75" s="15">
        <f t="shared" si="34"/>
        <v>0</v>
      </c>
      <c r="U75" s="24">
        <f t="shared" si="35"/>
        <v>1800.4</v>
      </c>
    </row>
    <row r="76" spans="1:21" x14ac:dyDescent="0.25">
      <c r="A76" s="21">
        <v>55</v>
      </c>
      <c r="B76" s="22" t="s">
        <v>56</v>
      </c>
      <c r="C76" s="15">
        <v>58</v>
      </c>
      <c r="D76" s="23">
        <v>0</v>
      </c>
      <c r="E76" s="15">
        <v>522.42999999999995</v>
      </c>
      <c r="F76" s="15">
        <v>0</v>
      </c>
      <c r="G76" s="24">
        <f t="shared" si="27"/>
        <v>580.42999999999995</v>
      </c>
      <c r="H76" s="15">
        <v>5</v>
      </c>
      <c r="I76" s="15">
        <v>0</v>
      </c>
      <c r="J76" s="24">
        <f t="shared" si="28"/>
        <v>5</v>
      </c>
      <c r="K76" s="15">
        <v>5.75</v>
      </c>
      <c r="L76" s="15">
        <v>0</v>
      </c>
      <c r="M76" s="24">
        <f t="shared" si="29"/>
        <v>5.75</v>
      </c>
      <c r="N76" s="15">
        <v>0</v>
      </c>
      <c r="O76" s="23">
        <v>0</v>
      </c>
      <c r="P76" s="25">
        <f t="shared" si="30"/>
        <v>0</v>
      </c>
      <c r="Q76" s="15">
        <f t="shared" si="31"/>
        <v>68.75</v>
      </c>
      <c r="R76" s="15">
        <f t="shared" si="32"/>
        <v>0</v>
      </c>
      <c r="S76" s="15">
        <f t="shared" si="33"/>
        <v>522.42999999999995</v>
      </c>
      <c r="T76" s="15">
        <f t="shared" si="34"/>
        <v>0</v>
      </c>
      <c r="U76" s="24">
        <f t="shared" si="35"/>
        <v>591.17999999999995</v>
      </c>
    </row>
    <row r="77" spans="1:21" s="20" customFormat="1" x14ac:dyDescent="0.25">
      <c r="A77" s="27"/>
      <c r="B77" s="28" t="s">
        <v>54</v>
      </c>
      <c r="C77" s="31">
        <f t="shared" ref="C77:U77" si="36">+C74+C75+C76</f>
        <v>855</v>
      </c>
      <c r="D77" s="32">
        <f t="shared" si="36"/>
        <v>100</v>
      </c>
      <c r="E77" s="31">
        <f t="shared" si="36"/>
        <v>4520.08</v>
      </c>
      <c r="F77" s="31">
        <f t="shared" si="36"/>
        <v>239.99</v>
      </c>
      <c r="G77" s="31">
        <f t="shared" si="36"/>
        <v>5715.0700000000006</v>
      </c>
      <c r="H77" s="31">
        <f t="shared" si="36"/>
        <v>60</v>
      </c>
      <c r="I77" s="31">
        <f t="shared" si="36"/>
        <v>0</v>
      </c>
      <c r="J77" s="31">
        <f t="shared" si="36"/>
        <v>60</v>
      </c>
      <c r="K77" s="31">
        <f t="shared" si="36"/>
        <v>64.150000000000006</v>
      </c>
      <c r="L77" s="31">
        <f t="shared" si="36"/>
        <v>4</v>
      </c>
      <c r="M77" s="31">
        <f t="shared" si="36"/>
        <v>68.150000000000006</v>
      </c>
      <c r="N77" s="31">
        <f t="shared" si="36"/>
        <v>60</v>
      </c>
      <c r="O77" s="31">
        <f t="shared" si="36"/>
        <v>50</v>
      </c>
      <c r="P77" s="31">
        <f t="shared" si="36"/>
        <v>110</v>
      </c>
      <c r="Q77" s="31">
        <f t="shared" si="36"/>
        <v>1039.1500000000001</v>
      </c>
      <c r="R77" s="31">
        <f t="shared" si="36"/>
        <v>154</v>
      </c>
      <c r="S77" s="31">
        <f t="shared" si="36"/>
        <v>4520.08</v>
      </c>
      <c r="T77" s="31">
        <f t="shared" si="36"/>
        <v>239.99</v>
      </c>
      <c r="U77" s="31">
        <f t="shared" si="36"/>
        <v>5953.2200000000012</v>
      </c>
    </row>
    <row r="78" spans="1:21" x14ac:dyDescent="0.25">
      <c r="A78" s="21">
        <v>56</v>
      </c>
      <c r="B78" s="22" t="s">
        <v>57</v>
      </c>
      <c r="C78" s="15">
        <v>725</v>
      </c>
      <c r="D78" s="35">
        <f>200+62-2</f>
        <v>260</v>
      </c>
      <c r="E78" s="36">
        <v>3391.61</v>
      </c>
      <c r="F78" s="36">
        <v>245.27</v>
      </c>
      <c r="G78" s="24">
        <f t="shared" si="27"/>
        <v>4621.880000000001</v>
      </c>
      <c r="H78" s="15">
        <v>17</v>
      </c>
      <c r="I78" s="15">
        <v>0</v>
      </c>
      <c r="J78" s="24">
        <f t="shared" si="28"/>
        <v>17</v>
      </c>
      <c r="K78" s="15">
        <v>45</v>
      </c>
      <c r="L78" s="15">
        <v>0</v>
      </c>
      <c r="M78" s="24">
        <f t="shared" si="29"/>
        <v>45</v>
      </c>
      <c r="N78" s="15">
        <v>200</v>
      </c>
      <c r="O78" s="23">
        <v>50</v>
      </c>
      <c r="P78" s="25">
        <f t="shared" si="30"/>
        <v>250</v>
      </c>
      <c r="Q78" s="15">
        <f t="shared" si="31"/>
        <v>987</v>
      </c>
      <c r="R78" s="15">
        <f t="shared" si="32"/>
        <v>310</v>
      </c>
      <c r="S78" s="15">
        <f t="shared" si="33"/>
        <v>3391.61</v>
      </c>
      <c r="T78" s="15">
        <f t="shared" si="34"/>
        <v>245.27</v>
      </c>
      <c r="U78" s="24">
        <f t="shared" si="35"/>
        <v>4933.880000000001</v>
      </c>
    </row>
    <row r="79" spans="1:21" x14ac:dyDescent="0.25">
      <c r="A79" s="21">
        <v>57</v>
      </c>
      <c r="B79" s="22" t="s">
        <v>58</v>
      </c>
      <c r="C79" s="15">
        <v>450</v>
      </c>
      <c r="D79" s="35">
        <v>0</v>
      </c>
      <c r="E79" s="36">
        <v>3167.0899999999997</v>
      </c>
      <c r="F79" s="36">
        <v>0</v>
      </c>
      <c r="G79" s="24">
        <f t="shared" si="27"/>
        <v>3617.0899999999997</v>
      </c>
      <c r="H79" s="15">
        <v>80</v>
      </c>
      <c r="I79" s="15">
        <v>0</v>
      </c>
      <c r="J79" s="24">
        <f t="shared" si="28"/>
        <v>80</v>
      </c>
      <c r="K79" s="15">
        <v>69</v>
      </c>
      <c r="L79" s="15">
        <v>0</v>
      </c>
      <c r="M79" s="24">
        <f t="shared" si="29"/>
        <v>69</v>
      </c>
      <c r="N79" s="15">
        <v>0</v>
      </c>
      <c r="O79" s="23">
        <v>0</v>
      </c>
      <c r="P79" s="25">
        <f t="shared" si="30"/>
        <v>0</v>
      </c>
      <c r="Q79" s="15">
        <f t="shared" si="31"/>
        <v>599</v>
      </c>
      <c r="R79" s="15">
        <f t="shared" si="32"/>
        <v>0</v>
      </c>
      <c r="S79" s="15">
        <f t="shared" si="33"/>
        <v>3167.0899999999997</v>
      </c>
      <c r="T79" s="15">
        <f t="shared" si="34"/>
        <v>0</v>
      </c>
      <c r="U79" s="24">
        <f t="shared" si="35"/>
        <v>3766.0899999999997</v>
      </c>
    </row>
    <row r="80" spans="1:21" x14ac:dyDescent="0.25">
      <c r="A80" s="21">
        <v>58</v>
      </c>
      <c r="B80" s="22" t="s">
        <v>230</v>
      </c>
      <c r="C80" s="15">
        <v>585</v>
      </c>
      <c r="D80" s="35">
        <f>120-62+2</f>
        <v>60</v>
      </c>
      <c r="E80" s="36">
        <v>0</v>
      </c>
      <c r="F80" s="36">
        <v>0</v>
      </c>
      <c r="G80" s="24">
        <f t="shared" si="27"/>
        <v>645</v>
      </c>
      <c r="H80" s="15">
        <v>0</v>
      </c>
      <c r="I80" s="15">
        <v>0</v>
      </c>
      <c r="J80" s="24">
        <f t="shared" si="28"/>
        <v>0</v>
      </c>
      <c r="K80" s="15">
        <v>0</v>
      </c>
      <c r="L80" s="15">
        <v>0</v>
      </c>
      <c r="M80" s="24">
        <f t="shared" si="29"/>
        <v>0</v>
      </c>
      <c r="N80" s="15">
        <v>0</v>
      </c>
      <c r="O80" s="23">
        <v>0</v>
      </c>
      <c r="P80" s="25">
        <f t="shared" si="30"/>
        <v>0</v>
      </c>
      <c r="Q80" s="15">
        <f t="shared" si="31"/>
        <v>585</v>
      </c>
      <c r="R80" s="15">
        <f t="shared" si="32"/>
        <v>60</v>
      </c>
      <c r="S80" s="15">
        <f t="shared" si="33"/>
        <v>0</v>
      </c>
      <c r="T80" s="15">
        <f t="shared" si="34"/>
        <v>0</v>
      </c>
      <c r="U80" s="24">
        <f t="shared" si="35"/>
        <v>645</v>
      </c>
    </row>
    <row r="81" spans="1:21" s="20" customFormat="1" x14ac:dyDescent="0.25">
      <c r="A81" s="27"/>
      <c r="B81" s="28" t="s">
        <v>57</v>
      </c>
      <c r="C81" s="31">
        <f t="shared" ref="C81:U81" si="37">+C78+C79+C80</f>
        <v>1760</v>
      </c>
      <c r="D81" s="32">
        <f t="shared" si="37"/>
        <v>320</v>
      </c>
      <c r="E81" s="31">
        <f t="shared" si="37"/>
        <v>6558.7</v>
      </c>
      <c r="F81" s="31">
        <f t="shared" si="37"/>
        <v>245.27</v>
      </c>
      <c r="G81" s="31">
        <f t="shared" si="37"/>
        <v>8883.9700000000012</v>
      </c>
      <c r="H81" s="31">
        <f t="shared" si="37"/>
        <v>97</v>
      </c>
      <c r="I81" s="31">
        <f t="shared" si="37"/>
        <v>0</v>
      </c>
      <c r="J81" s="31">
        <f t="shared" si="37"/>
        <v>97</v>
      </c>
      <c r="K81" s="31">
        <f t="shared" si="37"/>
        <v>114</v>
      </c>
      <c r="L81" s="31">
        <f t="shared" si="37"/>
        <v>0</v>
      </c>
      <c r="M81" s="31">
        <f t="shared" si="37"/>
        <v>114</v>
      </c>
      <c r="N81" s="31">
        <f t="shared" si="37"/>
        <v>200</v>
      </c>
      <c r="O81" s="31">
        <f t="shared" si="37"/>
        <v>50</v>
      </c>
      <c r="P81" s="31">
        <f t="shared" si="37"/>
        <v>250</v>
      </c>
      <c r="Q81" s="31">
        <f t="shared" si="37"/>
        <v>2171</v>
      </c>
      <c r="R81" s="31">
        <f t="shared" si="37"/>
        <v>370</v>
      </c>
      <c r="S81" s="31">
        <f t="shared" si="37"/>
        <v>6558.7</v>
      </c>
      <c r="T81" s="31">
        <f t="shared" si="37"/>
        <v>245.27</v>
      </c>
      <c r="U81" s="31">
        <f t="shared" si="37"/>
        <v>9344.9700000000012</v>
      </c>
    </row>
    <row r="82" spans="1:21" x14ac:dyDescent="0.25">
      <c r="A82" s="21">
        <v>59</v>
      </c>
      <c r="B82" s="22" t="s">
        <v>59</v>
      </c>
      <c r="C82" s="15">
        <v>700</v>
      </c>
      <c r="D82" s="23">
        <v>150</v>
      </c>
      <c r="E82" s="15">
        <v>2257.89</v>
      </c>
      <c r="F82" s="15">
        <v>410.67</v>
      </c>
      <c r="G82" s="24">
        <f t="shared" si="27"/>
        <v>3518.56</v>
      </c>
      <c r="H82" s="15">
        <v>0</v>
      </c>
      <c r="I82" s="15">
        <v>0</v>
      </c>
      <c r="J82" s="24">
        <f t="shared" si="28"/>
        <v>0</v>
      </c>
      <c r="K82" s="15">
        <v>5</v>
      </c>
      <c r="L82" s="15">
        <v>0</v>
      </c>
      <c r="M82" s="24">
        <f t="shared" si="29"/>
        <v>5</v>
      </c>
      <c r="N82" s="15">
        <v>13.64</v>
      </c>
      <c r="O82" s="23">
        <v>0</v>
      </c>
      <c r="P82" s="25">
        <f t="shared" si="30"/>
        <v>13.64</v>
      </c>
      <c r="Q82" s="15">
        <f t="shared" si="31"/>
        <v>718.64</v>
      </c>
      <c r="R82" s="15">
        <f t="shared" si="32"/>
        <v>150</v>
      </c>
      <c r="S82" s="15">
        <f t="shared" si="33"/>
        <v>2257.89</v>
      </c>
      <c r="T82" s="15">
        <f t="shared" si="34"/>
        <v>410.67</v>
      </c>
      <c r="U82" s="24">
        <f t="shared" si="35"/>
        <v>3537.2</v>
      </c>
    </row>
    <row r="83" spans="1:21" x14ac:dyDescent="0.25">
      <c r="A83" s="21">
        <v>60</v>
      </c>
      <c r="B83" s="22" t="s">
        <v>60</v>
      </c>
      <c r="C83" s="15">
        <v>162</v>
      </c>
      <c r="D83" s="23">
        <v>0</v>
      </c>
      <c r="E83" s="15">
        <v>1702</v>
      </c>
      <c r="F83" s="15">
        <v>0</v>
      </c>
      <c r="G83" s="24">
        <f t="shared" si="27"/>
        <v>1864</v>
      </c>
      <c r="H83" s="15">
        <v>2</v>
      </c>
      <c r="I83" s="15">
        <v>0</v>
      </c>
      <c r="J83" s="24">
        <f t="shared" si="28"/>
        <v>2</v>
      </c>
      <c r="K83" s="15">
        <v>10</v>
      </c>
      <c r="L83" s="15">
        <v>0</v>
      </c>
      <c r="M83" s="24">
        <f t="shared" si="29"/>
        <v>10</v>
      </c>
      <c r="N83" s="15">
        <v>13.64</v>
      </c>
      <c r="O83" s="23">
        <v>0</v>
      </c>
      <c r="P83" s="25">
        <f t="shared" si="30"/>
        <v>13.64</v>
      </c>
      <c r="Q83" s="15">
        <f t="shared" si="31"/>
        <v>187.64</v>
      </c>
      <c r="R83" s="15">
        <f t="shared" si="32"/>
        <v>0</v>
      </c>
      <c r="S83" s="15">
        <f t="shared" si="33"/>
        <v>1702</v>
      </c>
      <c r="T83" s="15">
        <f t="shared" si="34"/>
        <v>0</v>
      </c>
      <c r="U83" s="24">
        <f t="shared" si="35"/>
        <v>1889.6399999999999</v>
      </c>
    </row>
    <row r="84" spans="1:21" s="20" customFormat="1" x14ac:dyDescent="0.25">
      <c r="A84" s="27"/>
      <c r="B84" s="28" t="s">
        <v>59</v>
      </c>
      <c r="C84" s="31">
        <f t="shared" ref="C84:U84" si="38">+C82+C83</f>
        <v>862</v>
      </c>
      <c r="D84" s="32">
        <f t="shared" si="38"/>
        <v>150</v>
      </c>
      <c r="E84" s="31">
        <f t="shared" si="38"/>
        <v>3959.89</v>
      </c>
      <c r="F84" s="31">
        <f t="shared" si="38"/>
        <v>410.67</v>
      </c>
      <c r="G84" s="31">
        <f t="shared" si="38"/>
        <v>5382.5599999999995</v>
      </c>
      <c r="H84" s="31">
        <f t="shared" si="38"/>
        <v>2</v>
      </c>
      <c r="I84" s="31">
        <f t="shared" si="38"/>
        <v>0</v>
      </c>
      <c r="J84" s="31">
        <f t="shared" si="38"/>
        <v>2</v>
      </c>
      <c r="K84" s="31">
        <f t="shared" si="38"/>
        <v>15</v>
      </c>
      <c r="L84" s="31">
        <f t="shared" si="38"/>
        <v>0</v>
      </c>
      <c r="M84" s="31">
        <f t="shared" si="38"/>
        <v>15</v>
      </c>
      <c r="N84" s="31">
        <f t="shared" si="38"/>
        <v>27.28</v>
      </c>
      <c r="O84" s="31">
        <f t="shared" si="38"/>
        <v>0</v>
      </c>
      <c r="P84" s="31">
        <f t="shared" si="38"/>
        <v>27.28</v>
      </c>
      <c r="Q84" s="31">
        <f t="shared" si="38"/>
        <v>906.28</v>
      </c>
      <c r="R84" s="31">
        <f t="shared" si="38"/>
        <v>150</v>
      </c>
      <c r="S84" s="31">
        <f t="shared" si="38"/>
        <v>3959.89</v>
      </c>
      <c r="T84" s="31">
        <f t="shared" si="38"/>
        <v>410.67</v>
      </c>
      <c r="U84" s="31">
        <f t="shared" si="38"/>
        <v>5426.84</v>
      </c>
    </row>
    <row r="85" spans="1:21" x14ac:dyDescent="0.3">
      <c r="A85" s="21">
        <v>61</v>
      </c>
      <c r="B85" s="22" t="s">
        <v>61</v>
      </c>
      <c r="C85" s="42">
        <v>320</v>
      </c>
      <c r="D85" s="43">
        <v>90</v>
      </c>
      <c r="E85" s="44">
        <v>531.47</v>
      </c>
      <c r="F85" s="44">
        <v>0</v>
      </c>
      <c r="G85" s="24">
        <f t="shared" si="27"/>
        <v>941.47</v>
      </c>
      <c r="H85" s="15">
        <v>5</v>
      </c>
      <c r="I85" s="15">
        <v>0</v>
      </c>
      <c r="J85" s="24">
        <f t="shared" si="28"/>
        <v>5</v>
      </c>
      <c r="K85" s="15">
        <v>10</v>
      </c>
      <c r="L85" s="15">
        <v>0</v>
      </c>
      <c r="M85" s="24">
        <f t="shared" si="29"/>
        <v>10</v>
      </c>
      <c r="N85" s="15">
        <v>60</v>
      </c>
      <c r="O85" s="23">
        <v>0</v>
      </c>
      <c r="P85" s="25">
        <f t="shared" si="30"/>
        <v>60</v>
      </c>
      <c r="Q85" s="15">
        <f t="shared" si="31"/>
        <v>395</v>
      </c>
      <c r="R85" s="15">
        <f t="shared" si="32"/>
        <v>90</v>
      </c>
      <c r="S85" s="15">
        <f t="shared" si="33"/>
        <v>531.47</v>
      </c>
      <c r="T85" s="15">
        <f t="shared" si="34"/>
        <v>0</v>
      </c>
      <c r="U85" s="24">
        <f t="shared" si="35"/>
        <v>1016.47</v>
      </c>
    </row>
    <row r="86" spans="1:21" ht="40.5" x14ac:dyDescent="0.25">
      <c r="A86" s="21">
        <v>62</v>
      </c>
      <c r="B86" s="39" t="s">
        <v>62</v>
      </c>
      <c r="C86" s="15">
        <v>800</v>
      </c>
      <c r="D86" s="23">
        <v>0</v>
      </c>
      <c r="E86" s="15">
        <v>2276.6999999999998</v>
      </c>
      <c r="F86" s="15">
        <v>0</v>
      </c>
      <c r="G86" s="24">
        <f t="shared" si="27"/>
        <v>3076.7</v>
      </c>
      <c r="H86" s="15">
        <v>80</v>
      </c>
      <c r="I86" s="15">
        <v>0</v>
      </c>
      <c r="J86" s="24">
        <f t="shared" si="28"/>
        <v>80</v>
      </c>
      <c r="K86" s="15">
        <v>131</v>
      </c>
      <c r="L86" s="15">
        <v>0</v>
      </c>
      <c r="M86" s="24">
        <f t="shared" si="29"/>
        <v>131</v>
      </c>
      <c r="N86" s="15">
        <v>0</v>
      </c>
      <c r="O86" s="23">
        <v>0</v>
      </c>
      <c r="P86" s="25">
        <f t="shared" si="30"/>
        <v>0</v>
      </c>
      <c r="Q86" s="15">
        <f t="shared" si="31"/>
        <v>1011</v>
      </c>
      <c r="R86" s="15">
        <f t="shared" si="32"/>
        <v>0</v>
      </c>
      <c r="S86" s="15">
        <f t="shared" si="33"/>
        <v>2276.6999999999998</v>
      </c>
      <c r="T86" s="15">
        <f t="shared" si="34"/>
        <v>0</v>
      </c>
      <c r="U86" s="24">
        <f t="shared" si="35"/>
        <v>3287.7</v>
      </c>
    </row>
    <row r="87" spans="1:21" s="20" customFormat="1" x14ac:dyDescent="0.25">
      <c r="A87" s="27"/>
      <c r="B87" s="28" t="s">
        <v>61</v>
      </c>
      <c r="C87" s="31">
        <f t="shared" ref="C87:U87" si="39">+C85+C86</f>
        <v>1120</v>
      </c>
      <c r="D87" s="32">
        <f t="shared" si="39"/>
        <v>90</v>
      </c>
      <c r="E87" s="31">
        <f t="shared" si="39"/>
        <v>2808.17</v>
      </c>
      <c r="F87" s="31">
        <f t="shared" si="39"/>
        <v>0</v>
      </c>
      <c r="G87" s="31">
        <f t="shared" si="39"/>
        <v>4018.17</v>
      </c>
      <c r="H87" s="31">
        <f t="shared" si="39"/>
        <v>85</v>
      </c>
      <c r="I87" s="31">
        <f t="shared" si="39"/>
        <v>0</v>
      </c>
      <c r="J87" s="31">
        <f t="shared" si="39"/>
        <v>85</v>
      </c>
      <c r="K87" s="31">
        <f t="shared" si="39"/>
        <v>141</v>
      </c>
      <c r="L87" s="31">
        <f t="shared" si="39"/>
        <v>0</v>
      </c>
      <c r="M87" s="31">
        <f t="shared" si="39"/>
        <v>141</v>
      </c>
      <c r="N87" s="31">
        <f t="shared" si="39"/>
        <v>60</v>
      </c>
      <c r="O87" s="31">
        <f t="shared" si="39"/>
        <v>0</v>
      </c>
      <c r="P87" s="31">
        <f t="shared" si="39"/>
        <v>60</v>
      </c>
      <c r="Q87" s="31">
        <f t="shared" si="39"/>
        <v>1406</v>
      </c>
      <c r="R87" s="31">
        <f t="shared" si="39"/>
        <v>90</v>
      </c>
      <c r="S87" s="31">
        <f t="shared" si="39"/>
        <v>2808.17</v>
      </c>
      <c r="T87" s="31">
        <f t="shared" si="39"/>
        <v>0</v>
      </c>
      <c r="U87" s="31">
        <f t="shared" si="39"/>
        <v>4304.17</v>
      </c>
    </row>
    <row r="88" spans="1:21" x14ac:dyDescent="0.25">
      <c r="A88" s="21">
        <v>64</v>
      </c>
      <c r="B88" s="22" t="s">
        <v>63</v>
      </c>
      <c r="C88" s="15">
        <v>600</v>
      </c>
      <c r="D88" s="23">
        <v>200</v>
      </c>
      <c r="E88" s="15">
        <v>688.73</v>
      </c>
      <c r="F88" s="15">
        <v>0</v>
      </c>
      <c r="G88" s="24">
        <f t="shared" si="27"/>
        <v>1488.73</v>
      </c>
      <c r="H88" s="15">
        <v>25</v>
      </c>
      <c r="I88" s="15">
        <v>0</v>
      </c>
      <c r="J88" s="24">
        <f t="shared" si="28"/>
        <v>25</v>
      </c>
      <c r="K88" s="15">
        <v>35</v>
      </c>
      <c r="L88" s="15">
        <v>20</v>
      </c>
      <c r="M88" s="24">
        <f t="shared" si="29"/>
        <v>55</v>
      </c>
      <c r="N88" s="15">
        <v>80</v>
      </c>
      <c r="O88" s="23">
        <v>120</v>
      </c>
      <c r="P88" s="25">
        <f t="shared" si="30"/>
        <v>200</v>
      </c>
      <c r="Q88" s="15">
        <f t="shared" si="31"/>
        <v>740</v>
      </c>
      <c r="R88" s="15">
        <f t="shared" si="32"/>
        <v>340</v>
      </c>
      <c r="S88" s="15">
        <f t="shared" si="33"/>
        <v>688.73</v>
      </c>
      <c r="T88" s="15">
        <f t="shared" si="34"/>
        <v>0</v>
      </c>
      <c r="U88" s="24">
        <f t="shared" si="35"/>
        <v>1768.73</v>
      </c>
    </row>
    <row r="89" spans="1:21" x14ac:dyDescent="0.25">
      <c r="A89" s="21">
        <v>65</v>
      </c>
      <c r="B89" s="22" t="s">
        <v>64</v>
      </c>
      <c r="C89" s="36">
        <v>225</v>
      </c>
      <c r="D89" s="23">
        <v>1000</v>
      </c>
      <c r="E89" s="15">
        <v>445.7</v>
      </c>
      <c r="F89" s="15">
        <v>84.17</v>
      </c>
      <c r="G89" s="24">
        <f t="shared" si="27"/>
        <v>1754.8700000000001</v>
      </c>
      <c r="H89" s="15">
        <v>26.98</v>
      </c>
      <c r="I89" s="15">
        <v>0</v>
      </c>
      <c r="J89" s="24">
        <f t="shared" si="28"/>
        <v>26.98</v>
      </c>
      <c r="K89" s="15">
        <v>25</v>
      </c>
      <c r="L89" s="15">
        <v>0</v>
      </c>
      <c r="M89" s="24">
        <f t="shared" si="29"/>
        <v>25</v>
      </c>
      <c r="N89" s="15">
        <v>56.81</v>
      </c>
      <c r="O89" s="23">
        <v>100</v>
      </c>
      <c r="P89" s="25">
        <f t="shared" si="30"/>
        <v>156.81</v>
      </c>
      <c r="Q89" s="15">
        <f t="shared" si="31"/>
        <v>333.79</v>
      </c>
      <c r="R89" s="15">
        <f t="shared" si="32"/>
        <v>1100</v>
      </c>
      <c r="S89" s="15">
        <f t="shared" si="33"/>
        <v>445.7</v>
      </c>
      <c r="T89" s="15">
        <f t="shared" si="34"/>
        <v>84.17</v>
      </c>
      <c r="U89" s="24">
        <f t="shared" si="35"/>
        <v>1963.66</v>
      </c>
    </row>
    <row r="90" spans="1:21" ht="40.5" x14ac:dyDescent="0.25">
      <c r="A90" s="21">
        <v>66</v>
      </c>
      <c r="B90" s="39" t="s">
        <v>65</v>
      </c>
      <c r="C90" s="15">
        <v>0</v>
      </c>
      <c r="D90" s="23">
        <v>0</v>
      </c>
      <c r="E90" s="15">
        <v>0</v>
      </c>
      <c r="F90" s="15">
        <v>0</v>
      </c>
      <c r="G90" s="24">
        <f t="shared" si="27"/>
        <v>0</v>
      </c>
      <c r="H90" s="15">
        <v>0</v>
      </c>
      <c r="I90" s="15">
        <v>0</v>
      </c>
      <c r="J90" s="24">
        <f t="shared" si="28"/>
        <v>0</v>
      </c>
      <c r="K90" s="15">
        <v>0</v>
      </c>
      <c r="L90" s="15">
        <v>0</v>
      </c>
      <c r="M90" s="24">
        <f t="shared" si="29"/>
        <v>0</v>
      </c>
      <c r="N90" s="15">
        <v>0</v>
      </c>
      <c r="O90" s="23">
        <v>0</v>
      </c>
      <c r="P90" s="25">
        <f t="shared" si="30"/>
        <v>0</v>
      </c>
      <c r="Q90" s="15">
        <f t="shared" si="31"/>
        <v>0</v>
      </c>
      <c r="R90" s="15">
        <f t="shared" si="32"/>
        <v>0</v>
      </c>
      <c r="S90" s="15">
        <f t="shared" si="33"/>
        <v>0</v>
      </c>
      <c r="T90" s="15">
        <f t="shared" si="34"/>
        <v>0</v>
      </c>
      <c r="U90" s="24">
        <f t="shared" si="35"/>
        <v>0</v>
      </c>
    </row>
    <row r="91" spans="1:21" s="49" customFormat="1" x14ac:dyDescent="0.25">
      <c r="A91" s="45"/>
      <c r="B91" s="46" t="s">
        <v>66</v>
      </c>
      <c r="C91" s="47">
        <f t="shared" ref="C91:U91" si="40">+C90+C89+C88+C87+C84+C81+C77+C73+C70+C67+C64+C61+C58+C54+C51+C46+C47+C45+C41+C38+C35+C31+C28+C27+C19+C16+C13+C10</f>
        <v>31483</v>
      </c>
      <c r="D91" s="48">
        <f t="shared" si="40"/>
        <v>10421</v>
      </c>
      <c r="E91" s="47">
        <f t="shared" si="40"/>
        <v>103097.53999999998</v>
      </c>
      <c r="F91" s="47">
        <f t="shared" si="40"/>
        <v>43969.200000000004</v>
      </c>
      <c r="G91" s="47">
        <f t="shared" si="40"/>
        <v>188970.74</v>
      </c>
      <c r="H91" s="47">
        <f t="shared" si="40"/>
        <v>1226</v>
      </c>
      <c r="I91" s="47">
        <f t="shared" si="40"/>
        <v>3767</v>
      </c>
      <c r="J91" s="47">
        <f t="shared" si="40"/>
        <v>4993</v>
      </c>
      <c r="K91" s="47">
        <f t="shared" si="40"/>
        <v>1434</v>
      </c>
      <c r="L91" s="47">
        <f t="shared" si="40"/>
        <v>82</v>
      </c>
      <c r="M91" s="47">
        <f t="shared" si="40"/>
        <v>1516</v>
      </c>
      <c r="N91" s="47">
        <f t="shared" si="40"/>
        <v>2928.0000000000005</v>
      </c>
      <c r="O91" s="47">
        <f t="shared" si="40"/>
        <v>1263</v>
      </c>
      <c r="P91" s="47">
        <f t="shared" si="40"/>
        <v>4191</v>
      </c>
      <c r="Q91" s="47">
        <f t="shared" si="40"/>
        <v>37071</v>
      </c>
      <c r="R91" s="47">
        <f t="shared" si="40"/>
        <v>15533</v>
      </c>
      <c r="S91" s="47">
        <f t="shared" si="40"/>
        <v>103097.53999999998</v>
      </c>
      <c r="T91" s="47">
        <f t="shared" si="40"/>
        <v>43969.200000000004</v>
      </c>
      <c r="U91" s="47">
        <f t="shared" si="40"/>
        <v>199670.74000000002</v>
      </c>
    </row>
    <row r="92" spans="1:21" x14ac:dyDescent="0.25">
      <c r="A92" s="21">
        <v>1</v>
      </c>
      <c r="B92" s="22" t="s">
        <v>67</v>
      </c>
      <c r="C92" s="15">
        <v>290</v>
      </c>
      <c r="D92" s="23">
        <v>60</v>
      </c>
      <c r="E92" s="15">
        <v>1899.29</v>
      </c>
      <c r="F92" s="15">
        <v>210</v>
      </c>
      <c r="G92" s="24">
        <f t="shared" si="27"/>
        <v>2459.29</v>
      </c>
      <c r="H92" s="15">
        <v>0</v>
      </c>
      <c r="I92" s="50">
        <v>0</v>
      </c>
      <c r="J92" s="24">
        <f t="shared" si="28"/>
        <v>0</v>
      </c>
      <c r="K92" s="50">
        <v>80</v>
      </c>
      <c r="L92" s="50">
        <v>1</v>
      </c>
      <c r="M92" s="24">
        <f t="shared" si="29"/>
        <v>81</v>
      </c>
      <c r="N92" s="50">
        <v>0</v>
      </c>
      <c r="O92" s="50">
        <v>0</v>
      </c>
      <c r="P92" s="25">
        <f t="shared" si="30"/>
        <v>0</v>
      </c>
      <c r="Q92" s="15">
        <f t="shared" si="31"/>
        <v>370</v>
      </c>
      <c r="R92" s="15">
        <f t="shared" si="32"/>
        <v>61</v>
      </c>
      <c r="S92" s="15">
        <f t="shared" si="33"/>
        <v>1899.29</v>
      </c>
      <c r="T92" s="15">
        <f t="shared" si="34"/>
        <v>210</v>
      </c>
      <c r="U92" s="24">
        <f t="shared" si="35"/>
        <v>2540.29</v>
      </c>
    </row>
    <row r="93" spans="1:21" x14ac:dyDescent="0.25">
      <c r="A93" s="21">
        <v>2</v>
      </c>
      <c r="B93" s="22" t="s">
        <v>68</v>
      </c>
      <c r="C93" s="15">
        <v>300</v>
      </c>
      <c r="D93" s="23">
        <v>30</v>
      </c>
      <c r="E93" s="15">
        <v>1594.9299999999998</v>
      </c>
      <c r="F93" s="15">
        <v>272.97999999999996</v>
      </c>
      <c r="G93" s="24">
        <f t="shared" si="27"/>
        <v>2197.91</v>
      </c>
      <c r="H93" s="15">
        <v>0</v>
      </c>
      <c r="I93" s="50">
        <v>0</v>
      </c>
      <c r="J93" s="24">
        <f t="shared" si="28"/>
        <v>0</v>
      </c>
      <c r="K93" s="50">
        <v>25</v>
      </c>
      <c r="L93" s="50">
        <v>0</v>
      </c>
      <c r="M93" s="24">
        <f t="shared" si="29"/>
        <v>25</v>
      </c>
      <c r="N93" s="50">
        <v>20</v>
      </c>
      <c r="O93" s="50">
        <v>2</v>
      </c>
      <c r="P93" s="25">
        <f t="shared" si="30"/>
        <v>22</v>
      </c>
      <c r="Q93" s="15">
        <f t="shared" si="31"/>
        <v>345</v>
      </c>
      <c r="R93" s="15">
        <f t="shared" si="32"/>
        <v>32</v>
      </c>
      <c r="S93" s="15">
        <f t="shared" si="33"/>
        <v>1594.9299999999998</v>
      </c>
      <c r="T93" s="15">
        <f t="shared" si="34"/>
        <v>272.97999999999996</v>
      </c>
      <c r="U93" s="24">
        <f t="shared" si="35"/>
        <v>2244.91</v>
      </c>
    </row>
    <row r="94" spans="1:21" x14ac:dyDescent="0.25">
      <c r="A94" s="21">
        <v>3</v>
      </c>
      <c r="B94" s="22" t="s">
        <v>69</v>
      </c>
      <c r="C94" s="15">
        <v>135</v>
      </c>
      <c r="D94" s="23">
        <v>0</v>
      </c>
      <c r="E94" s="15">
        <v>532.25</v>
      </c>
      <c r="F94" s="15">
        <v>0</v>
      </c>
      <c r="G94" s="24">
        <f t="shared" si="27"/>
        <v>667.25</v>
      </c>
      <c r="H94" s="15">
        <v>0</v>
      </c>
      <c r="I94" s="50">
        <v>0</v>
      </c>
      <c r="J94" s="24">
        <f t="shared" si="28"/>
        <v>0</v>
      </c>
      <c r="K94" s="50">
        <v>5</v>
      </c>
      <c r="L94" s="50">
        <v>0</v>
      </c>
      <c r="M94" s="24">
        <f t="shared" si="29"/>
        <v>5</v>
      </c>
      <c r="N94" s="50">
        <v>10</v>
      </c>
      <c r="O94" s="50">
        <v>0</v>
      </c>
      <c r="P94" s="25">
        <f t="shared" si="30"/>
        <v>10</v>
      </c>
      <c r="Q94" s="15">
        <f t="shared" si="31"/>
        <v>150</v>
      </c>
      <c r="R94" s="15">
        <f t="shared" si="32"/>
        <v>0</v>
      </c>
      <c r="S94" s="15">
        <f t="shared" si="33"/>
        <v>532.25</v>
      </c>
      <c r="T94" s="15">
        <f t="shared" si="34"/>
        <v>0</v>
      </c>
      <c r="U94" s="24">
        <f t="shared" si="35"/>
        <v>682.25</v>
      </c>
    </row>
    <row r="95" spans="1:21" s="20" customFormat="1" x14ac:dyDescent="0.25">
      <c r="A95" s="27"/>
      <c r="B95" s="28" t="s">
        <v>68</v>
      </c>
      <c r="C95" s="29">
        <f t="shared" ref="C95:U95" si="41">+C93+C94</f>
        <v>435</v>
      </c>
      <c r="D95" s="30">
        <f t="shared" si="41"/>
        <v>30</v>
      </c>
      <c r="E95" s="29">
        <f t="shared" si="41"/>
        <v>2127.1799999999998</v>
      </c>
      <c r="F95" s="29">
        <f t="shared" si="41"/>
        <v>272.97999999999996</v>
      </c>
      <c r="G95" s="29">
        <f t="shared" si="41"/>
        <v>2865.16</v>
      </c>
      <c r="H95" s="29">
        <f t="shared" si="41"/>
        <v>0</v>
      </c>
      <c r="I95" s="29">
        <f t="shared" si="41"/>
        <v>0</v>
      </c>
      <c r="J95" s="29">
        <f t="shared" si="41"/>
        <v>0</v>
      </c>
      <c r="K95" s="29">
        <f t="shared" si="41"/>
        <v>30</v>
      </c>
      <c r="L95" s="29">
        <f t="shared" si="41"/>
        <v>0</v>
      </c>
      <c r="M95" s="29">
        <f t="shared" si="41"/>
        <v>30</v>
      </c>
      <c r="N95" s="29">
        <f t="shared" si="41"/>
        <v>30</v>
      </c>
      <c r="O95" s="29">
        <f t="shared" si="41"/>
        <v>2</v>
      </c>
      <c r="P95" s="29">
        <f t="shared" si="41"/>
        <v>32</v>
      </c>
      <c r="Q95" s="29">
        <f t="shared" si="41"/>
        <v>495</v>
      </c>
      <c r="R95" s="29">
        <f t="shared" si="41"/>
        <v>32</v>
      </c>
      <c r="S95" s="29">
        <f t="shared" si="41"/>
        <v>2127.1799999999998</v>
      </c>
      <c r="T95" s="29">
        <f t="shared" si="41"/>
        <v>272.97999999999996</v>
      </c>
      <c r="U95" s="29">
        <f t="shared" si="41"/>
        <v>2927.16</v>
      </c>
    </row>
    <row r="96" spans="1:21" x14ac:dyDescent="0.25">
      <c r="A96" s="21">
        <v>4</v>
      </c>
      <c r="B96" s="22" t="s">
        <v>70</v>
      </c>
      <c r="C96" s="15">
        <v>445</v>
      </c>
      <c r="D96" s="23">
        <v>80</v>
      </c>
      <c r="E96" s="15">
        <v>1706.4</v>
      </c>
      <c r="F96" s="15">
        <v>542.93000000000006</v>
      </c>
      <c r="G96" s="24">
        <f t="shared" si="27"/>
        <v>2774.33</v>
      </c>
      <c r="H96" s="15">
        <v>0</v>
      </c>
      <c r="I96" s="50">
        <v>0</v>
      </c>
      <c r="J96" s="24">
        <f t="shared" si="28"/>
        <v>0</v>
      </c>
      <c r="K96" s="50">
        <v>10</v>
      </c>
      <c r="L96" s="50">
        <v>0</v>
      </c>
      <c r="M96" s="24">
        <f t="shared" si="29"/>
        <v>10</v>
      </c>
      <c r="N96" s="50">
        <v>60</v>
      </c>
      <c r="O96" s="50">
        <v>2</v>
      </c>
      <c r="P96" s="25">
        <f t="shared" si="30"/>
        <v>62</v>
      </c>
      <c r="Q96" s="15">
        <f t="shared" si="31"/>
        <v>515</v>
      </c>
      <c r="R96" s="15">
        <f t="shared" si="32"/>
        <v>82</v>
      </c>
      <c r="S96" s="15">
        <f t="shared" si="33"/>
        <v>1706.4</v>
      </c>
      <c r="T96" s="15">
        <f t="shared" si="34"/>
        <v>542.93000000000006</v>
      </c>
      <c r="U96" s="24">
        <f t="shared" si="35"/>
        <v>2846.33</v>
      </c>
    </row>
    <row r="97" spans="1:21" x14ac:dyDescent="0.25">
      <c r="A97" s="21">
        <v>5</v>
      </c>
      <c r="B97" s="22" t="s">
        <v>71</v>
      </c>
      <c r="C97" s="15">
        <v>260</v>
      </c>
      <c r="D97" s="23">
        <v>23</v>
      </c>
      <c r="E97" s="15">
        <v>500.59999999999997</v>
      </c>
      <c r="F97" s="15">
        <v>8.42</v>
      </c>
      <c r="G97" s="24">
        <f t="shared" si="27"/>
        <v>792.01999999999987</v>
      </c>
      <c r="H97" s="15">
        <v>150</v>
      </c>
      <c r="I97" s="50">
        <v>83</v>
      </c>
      <c r="J97" s="24">
        <f t="shared" si="28"/>
        <v>233</v>
      </c>
      <c r="K97" s="50">
        <v>10</v>
      </c>
      <c r="L97" s="50">
        <v>0</v>
      </c>
      <c r="M97" s="24">
        <f t="shared" si="29"/>
        <v>10</v>
      </c>
      <c r="N97" s="50">
        <v>30</v>
      </c>
      <c r="O97" s="50">
        <v>0</v>
      </c>
      <c r="P97" s="25">
        <f t="shared" si="30"/>
        <v>30</v>
      </c>
      <c r="Q97" s="15">
        <f t="shared" si="31"/>
        <v>450</v>
      </c>
      <c r="R97" s="15">
        <f t="shared" si="32"/>
        <v>106</v>
      </c>
      <c r="S97" s="15">
        <f t="shared" si="33"/>
        <v>500.59999999999997</v>
      </c>
      <c r="T97" s="15">
        <f t="shared" si="34"/>
        <v>8.42</v>
      </c>
      <c r="U97" s="24">
        <f t="shared" si="35"/>
        <v>1065.02</v>
      </c>
    </row>
    <row r="98" spans="1:21" x14ac:dyDescent="0.25">
      <c r="A98" s="21">
        <v>6</v>
      </c>
      <c r="B98" s="22" t="s">
        <v>72</v>
      </c>
      <c r="C98" s="15">
        <v>575</v>
      </c>
      <c r="D98" s="23">
        <v>120</v>
      </c>
      <c r="E98" s="15">
        <v>2993.3900000000003</v>
      </c>
      <c r="F98" s="15">
        <v>4210.95</v>
      </c>
      <c r="G98" s="24">
        <f t="shared" si="27"/>
        <v>7899.34</v>
      </c>
      <c r="H98" s="15">
        <v>230</v>
      </c>
      <c r="I98" s="50">
        <v>70</v>
      </c>
      <c r="J98" s="24">
        <f t="shared" si="28"/>
        <v>300</v>
      </c>
      <c r="K98" s="50">
        <v>40</v>
      </c>
      <c r="L98" s="50">
        <v>0</v>
      </c>
      <c r="M98" s="24">
        <f t="shared" si="29"/>
        <v>40</v>
      </c>
      <c r="N98" s="50">
        <v>45</v>
      </c>
      <c r="O98" s="50">
        <v>0</v>
      </c>
      <c r="P98" s="25">
        <f t="shared" si="30"/>
        <v>45</v>
      </c>
      <c r="Q98" s="15">
        <f t="shared" si="31"/>
        <v>890</v>
      </c>
      <c r="R98" s="15">
        <f t="shared" si="32"/>
        <v>190</v>
      </c>
      <c r="S98" s="15">
        <f t="shared" si="33"/>
        <v>2993.3900000000003</v>
      </c>
      <c r="T98" s="15">
        <f t="shared" si="34"/>
        <v>4210.95</v>
      </c>
      <c r="U98" s="24">
        <f t="shared" si="35"/>
        <v>8284.34</v>
      </c>
    </row>
    <row r="99" spans="1:21" x14ac:dyDescent="0.25">
      <c r="A99" s="21">
        <v>7</v>
      </c>
      <c r="B99" s="22" t="s">
        <v>73</v>
      </c>
      <c r="C99" s="15">
        <v>100</v>
      </c>
      <c r="D99" s="23">
        <v>0</v>
      </c>
      <c r="E99" s="15">
        <v>518.80999999999995</v>
      </c>
      <c r="F99" s="15">
        <v>0</v>
      </c>
      <c r="G99" s="24">
        <f t="shared" si="27"/>
        <v>618.80999999999995</v>
      </c>
      <c r="H99" s="15">
        <v>8</v>
      </c>
      <c r="I99" s="50">
        <v>0</v>
      </c>
      <c r="J99" s="24">
        <f t="shared" si="28"/>
        <v>8</v>
      </c>
      <c r="K99" s="50">
        <v>10</v>
      </c>
      <c r="L99" s="50">
        <v>0</v>
      </c>
      <c r="M99" s="24">
        <f t="shared" si="29"/>
        <v>10</v>
      </c>
      <c r="N99" s="50">
        <v>15</v>
      </c>
      <c r="O99" s="50">
        <v>0</v>
      </c>
      <c r="P99" s="25">
        <f t="shared" si="30"/>
        <v>15</v>
      </c>
      <c r="Q99" s="15">
        <f t="shared" si="31"/>
        <v>133</v>
      </c>
      <c r="R99" s="15">
        <f t="shared" si="32"/>
        <v>0</v>
      </c>
      <c r="S99" s="15">
        <f t="shared" si="33"/>
        <v>518.80999999999995</v>
      </c>
      <c r="T99" s="15">
        <f t="shared" si="34"/>
        <v>0</v>
      </c>
      <c r="U99" s="24">
        <f t="shared" si="35"/>
        <v>651.80999999999995</v>
      </c>
    </row>
    <row r="100" spans="1:21" s="20" customFormat="1" x14ac:dyDescent="0.25">
      <c r="A100" s="27"/>
      <c r="B100" s="28" t="s">
        <v>72</v>
      </c>
      <c r="C100" s="29">
        <f t="shared" ref="C100:U100" si="42">+C98+C99</f>
        <v>675</v>
      </c>
      <c r="D100" s="30">
        <f t="shared" si="42"/>
        <v>120</v>
      </c>
      <c r="E100" s="29">
        <f t="shared" si="42"/>
        <v>3512.2000000000003</v>
      </c>
      <c r="F100" s="29">
        <f t="shared" si="42"/>
        <v>4210.95</v>
      </c>
      <c r="G100" s="29">
        <f t="shared" si="42"/>
        <v>8518.15</v>
      </c>
      <c r="H100" s="29">
        <f t="shared" si="42"/>
        <v>238</v>
      </c>
      <c r="I100" s="29">
        <f t="shared" si="42"/>
        <v>70</v>
      </c>
      <c r="J100" s="29">
        <f t="shared" si="42"/>
        <v>308</v>
      </c>
      <c r="K100" s="29">
        <f t="shared" si="42"/>
        <v>50</v>
      </c>
      <c r="L100" s="29">
        <f t="shared" si="42"/>
        <v>0</v>
      </c>
      <c r="M100" s="29">
        <f t="shared" si="42"/>
        <v>50</v>
      </c>
      <c r="N100" s="29">
        <f t="shared" si="42"/>
        <v>60</v>
      </c>
      <c r="O100" s="29">
        <f t="shared" si="42"/>
        <v>0</v>
      </c>
      <c r="P100" s="29">
        <f t="shared" si="42"/>
        <v>60</v>
      </c>
      <c r="Q100" s="29">
        <f t="shared" si="42"/>
        <v>1023</v>
      </c>
      <c r="R100" s="29">
        <f t="shared" si="42"/>
        <v>190</v>
      </c>
      <c r="S100" s="29">
        <f t="shared" si="42"/>
        <v>3512.2000000000003</v>
      </c>
      <c r="T100" s="29">
        <f t="shared" si="42"/>
        <v>4210.95</v>
      </c>
      <c r="U100" s="29">
        <f t="shared" si="42"/>
        <v>8936.15</v>
      </c>
    </row>
    <row r="101" spans="1:21" x14ac:dyDescent="0.25">
      <c r="A101" s="21">
        <v>8</v>
      </c>
      <c r="B101" s="22" t="s">
        <v>74</v>
      </c>
      <c r="C101" s="15">
        <v>585</v>
      </c>
      <c r="D101" s="23">
        <v>136</v>
      </c>
      <c r="E101" s="15">
        <v>4224.87</v>
      </c>
      <c r="F101" s="15">
        <v>3263.74</v>
      </c>
      <c r="G101" s="24">
        <f t="shared" si="27"/>
        <v>8209.61</v>
      </c>
      <c r="H101" s="15">
        <v>200</v>
      </c>
      <c r="I101" s="50">
        <v>32</v>
      </c>
      <c r="J101" s="24">
        <f t="shared" si="28"/>
        <v>232</v>
      </c>
      <c r="K101" s="50">
        <v>5</v>
      </c>
      <c r="L101" s="50">
        <v>1</v>
      </c>
      <c r="M101" s="24">
        <f t="shared" si="29"/>
        <v>6</v>
      </c>
      <c r="N101" s="50">
        <v>30</v>
      </c>
      <c r="O101" s="50">
        <v>1</v>
      </c>
      <c r="P101" s="25">
        <f t="shared" si="30"/>
        <v>31</v>
      </c>
      <c r="Q101" s="15">
        <f t="shared" si="31"/>
        <v>820</v>
      </c>
      <c r="R101" s="15">
        <f t="shared" si="32"/>
        <v>170</v>
      </c>
      <c r="S101" s="15">
        <f t="shared" si="33"/>
        <v>4224.87</v>
      </c>
      <c r="T101" s="15">
        <f t="shared" si="34"/>
        <v>3263.74</v>
      </c>
      <c r="U101" s="24">
        <f t="shared" si="35"/>
        <v>8478.61</v>
      </c>
    </row>
    <row r="102" spans="1:21" x14ac:dyDescent="0.25">
      <c r="A102" s="21">
        <v>9</v>
      </c>
      <c r="B102" s="22" t="s">
        <v>75</v>
      </c>
      <c r="C102" s="15">
        <v>120</v>
      </c>
      <c r="D102" s="23">
        <v>0</v>
      </c>
      <c r="E102" s="15">
        <v>789.86999999999989</v>
      </c>
      <c r="F102" s="15">
        <v>0</v>
      </c>
      <c r="G102" s="24">
        <f t="shared" si="27"/>
        <v>909.86999999999989</v>
      </c>
      <c r="H102" s="15">
        <v>75</v>
      </c>
      <c r="I102" s="50">
        <v>0</v>
      </c>
      <c r="J102" s="24">
        <f t="shared" si="28"/>
        <v>75</v>
      </c>
      <c r="K102" s="50">
        <v>20</v>
      </c>
      <c r="L102" s="50">
        <v>0</v>
      </c>
      <c r="M102" s="24">
        <f t="shared" si="29"/>
        <v>20</v>
      </c>
      <c r="N102" s="50">
        <v>26</v>
      </c>
      <c r="O102" s="50">
        <v>0</v>
      </c>
      <c r="P102" s="25">
        <f t="shared" si="30"/>
        <v>26</v>
      </c>
      <c r="Q102" s="15">
        <f t="shared" si="31"/>
        <v>241</v>
      </c>
      <c r="R102" s="15">
        <f t="shared" si="32"/>
        <v>0</v>
      </c>
      <c r="S102" s="15">
        <f t="shared" si="33"/>
        <v>789.86999999999989</v>
      </c>
      <c r="T102" s="15">
        <f t="shared" si="34"/>
        <v>0</v>
      </c>
      <c r="U102" s="24">
        <f t="shared" si="35"/>
        <v>1030.8699999999999</v>
      </c>
    </row>
    <row r="103" spans="1:21" s="20" customFormat="1" x14ac:dyDescent="0.25">
      <c r="A103" s="27"/>
      <c r="B103" s="28" t="s">
        <v>74</v>
      </c>
      <c r="C103" s="29">
        <f t="shared" ref="C103:U103" si="43">+C101+C102</f>
        <v>705</v>
      </c>
      <c r="D103" s="30">
        <f t="shared" si="43"/>
        <v>136</v>
      </c>
      <c r="E103" s="29">
        <f t="shared" si="43"/>
        <v>5014.74</v>
      </c>
      <c r="F103" s="29">
        <f t="shared" si="43"/>
        <v>3263.74</v>
      </c>
      <c r="G103" s="29">
        <f t="shared" si="43"/>
        <v>9119.48</v>
      </c>
      <c r="H103" s="29">
        <f t="shared" si="43"/>
        <v>275</v>
      </c>
      <c r="I103" s="29">
        <f t="shared" si="43"/>
        <v>32</v>
      </c>
      <c r="J103" s="29">
        <f t="shared" si="43"/>
        <v>307</v>
      </c>
      <c r="K103" s="29">
        <f t="shared" si="43"/>
        <v>25</v>
      </c>
      <c r="L103" s="29">
        <f t="shared" si="43"/>
        <v>1</v>
      </c>
      <c r="M103" s="29">
        <f t="shared" si="43"/>
        <v>26</v>
      </c>
      <c r="N103" s="29">
        <f t="shared" si="43"/>
        <v>56</v>
      </c>
      <c r="O103" s="29">
        <f t="shared" si="43"/>
        <v>1</v>
      </c>
      <c r="P103" s="29">
        <f t="shared" si="43"/>
        <v>57</v>
      </c>
      <c r="Q103" s="29">
        <f t="shared" si="43"/>
        <v>1061</v>
      </c>
      <c r="R103" s="29">
        <f t="shared" si="43"/>
        <v>170</v>
      </c>
      <c r="S103" s="29">
        <f t="shared" si="43"/>
        <v>5014.74</v>
      </c>
      <c r="T103" s="29">
        <f t="shared" si="43"/>
        <v>3263.74</v>
      </c>
      <c r="U103" s="29">
        <f t="shared" si="43"/>
        <v>9509.48</v>
      </c>
    </row>
    <row r="104" spans="1:21" x14ac:dyDescent="0.25">
      <c r="A104" s="21">
        <v>10</v>
      </c>
      <c r="B104" s="22" t="s">
        <v>76</v>
      </c>
      <c r="C104" s="15">
        <v>340</v>
      </c>
      <c r="D104" s="23">
        <v>100</v>
      </c>
      <c r="E104" s="15">
        <v>2032.35</v>
      </c>
      <c r="F104" s="15">
        <v>216.72</v>
      </c>
      <c r="G104" s="24">
        <f t="shared" si="27"/>
        <v>2689.0699999999997</v>
      </c>
      <c r="H104" s="15">
        <v>15</v>
      </c>
      <c r="I104" s="50">
        <v>0</v>
      </c>
      <c r="J104" s="24">
        <f t="shared" si="28"/>
        <v>15</v>
      </c>
      <c r="K104" s="50">
        <v>40</v>
      </c>
      <c r="L104" s="50">
        <v>2</v>
      </c>
      <c r="M104" s="24">
        <f t="shared" si="29"/>
        <v>42</v>
      </c>
      <c r="N104" s="50">
        <v>60</v>
      </c>
      <c r="O104" s="50">
        <v>2</v>
      </c>
      <c r="P104" s="25">
        <f t="shared" si="30"/>
        <v>62</v>
      </c>
      <c r="Q104" s="15">
        <f t="shared" si="31"/>
        <v>455</v>
      </c>
      <c r="R104" s="15">
        <f t="shared" si="32"/>
        <v>104</v>
      </c>
      <c r="S104" s="15">
        <f t="shared" si="33"/>
        <v>2032.35</v>
      </c>
      <c r="T104" s="15">
        <f t="shared" si="34"/>
        <v>216.72</v>
      </c>
      <c r="U104" s="24">
        <f t="shared" si="35"/>
        <v>2808.0699999999997</v>
      </c>
    </row>
    <row r="105" spans="1:21" x14ac:dyDescent="0.25">
      <c r="A105" s="21">
        <v>11</v>
      </c>
      <c r="B105" s="22" t="s">
        <v>77</v>
      </c>
      <c r="C105" s="15">
        <v>130</v>
      </c>
      <c r="D105" s="23">
        <v>0</v>
      </c>
      <c r="E105" s="15">
        <v>313.75</v>
      </c>
      <c r="F105" s="15">
        <v>0</v>
      </c>
      <c r="G105" s="24">
        <f t="shared" si="27"/>
        <v>443.75</v>
      </c>
      <c r="H105" s="15">
        <v>100</v>
      </c>
      <c r="I105" s="50">
        <v>0</v>
      </c>
      <c r="J105" s="24">
        <f t="shared" si="28"/>
        <v>100</v>
      </c>
      <c r="K105" s="50">
        <v>5</v>
      </c>
      <c r="L105" s="50">
        <v>0</v>
      </c>
      <c r="M105" s="24">
        <f t="shared" si="29"/>
        <v>5</v>
      </c>
      <c r="N105" s="50">
        <v>160</v>
      </c>
      <c r="O105" s="50">
        <v>0</v>
      </c>
      <c r="P105" s="25">
        <f t="shared" si="30"/>
        <v>160</v>
      </c>
      <c r="Q105" s="15">
        <f t="shared" si="31"/>
        <v>395</v>
      </c>
      <c r="R105" s="15">
        <f t="shared" si="32"/>
        <v>0</v>
      </c>
      <c r="S105" s="15">
        <f t="shared" si="33"/>
        <v>313.75</v>
      </c>
      <c r="T105" s="15">
        <f t="shared" si="34"/>
        <v>0</v>
      </c>
      <c r="U105" s="24">
        <f t="shared" si="35"/>
        <v>708.75</v>
      </c>
    </row>
    <row r="106" spans="1:21" s="20" customFormat="1" x14ac:dyDescent="0.25">
      <c r="A106" s="27"/>
      <c r="B106" s="28" t="s">
        <v>76</v>
      </c>
      <c r="C106" s="29">
        <f t="shared" ref="C106:U106" si="44">+C104+C105</f>
        <v>470</v>
      </c>
      <c r="D106" s="30">
        <f t="shared" si="44"/>
        <v>100</v>
      </c>
      <c r="E106" s="29">
        <f t="shared" si="44"/>
        <v>2346.1</v>
      </c>
      <c r="F106" s="29">
        <f t="shared" si="44"/>
        <v>216.72</v>
      </c>
      <c r="G106" s="29">
        <f t="shared" si="44"/>
        <v>3132.8199999999997</v>
      </c>
      <c r="H106" s="29">
        <f t="shared" si="44"/>
        <v>115</v>
      </c>
      <c r="I106" s="29">
        <f t="shared" si="44"/>
        <v>0</v>
      </c>
      <c r="J106" s="29">
        <f t="shared" si="44"/>
        <v>115</v>
      </c>
      <c r="K106" s="29">
        <f t="shared" si="44"/>
        <v>45</v>
      </c>
      <c r="L106" s="29">
        <f t="shared" si="44"/>
        <v>2</v>
      </c>
      <c r="M106" s="29">
        <f t="shared" si="44"/>
        <v>47</v>
      </c>
      <c r="N106" s="29">
        <f t="shared" si="44"/>
        <v>220</v>
      </c>
      <c r="O106" s="29">
        <f t="shared" si="44"/>
        <v>2</v>
      </c>
      <c r="P106" s="29">
        <f t="shared" si="44"/>
        <v>222</v>
      </c>
      <c r="Q106" s="29">
        <f t="shared" si="44"/>
        <v>850</v>
      </c>
      <c r="R106" s="29">
        <f t="shared" si="44"/>
        <v>104</v>
      </c>
      <c r="S106" s="29">
        <f t="shared" si="44"/>
        <v>2346.1</v>
      </c>
      <c r="T106" s="29">
        <f t="shared" si="44"/>
        <v>216.72</v>
      </c>
      <c r="U106" s="29">
        <f t="shared" si="44"/>
        <v>3516.8199999999997</v>
      </c>
    </row>
    <row r="107" spans="1:21" x14ac:dyDescent="0.25">
      <c r="A107" s="21">
        <v>12</v>
      </c>
      <c r="B107" s="22" t="s">
        <v>78</v>
      </c>
      <c r="C107" s="15">
        <v>1270</v>
      </c>
      <c r="D107" s="23">
        <f>5+292</f>
        <v>297</v>
      </c>
      <c r="E107" s="15">
        <v>6564.48</v>
      </c>
      <c r="F107" s="15">
        <v>5077.82</v>
      </c>
      <c r="G107" s="24">
        <f t="shared" si="27"/>
        <v>13209.3</v>
      </c>
      <c r="H107" s="15">
        <v>140</v>
      </c>
      <c r="I107" s="50">
        <v>0</v>
      </c>
      <c r="J107" s="24">
        <f t="shared" si="28"/>
        <v>140</v>
      </c>
      <c r="K107" s="50">
        <v>150</v>
      </c>
      <c r="L107" s="50">
        <v>0</v>
      </c>
      <c r="M107" s="24">
        <f t="shared" si="29"/>
        <v>150</v>
      </c>
      <c r="N107" s="50">
        <v>170</v>
      </c>
      <c r="O107" s="50">
        <v>0</v>
      </c>
      <c r="P107" s="25">
        <f t="shared" si="30"/>
        <v>170</v>
      </c>
      <c r="Q107" s="15">
        <f t="shared" si="31"/>
        <v>1730</v>
      </c>
      <c r="R107" s="15">
        <f t="shared" si="32"/>
        <v>297</v>
      </c>
      <c r="S107" s="15">
        <f t="shared" si="33"/>
        <v>6564.48</v>
      </c>
      <c r="T107" s="15">
        <f t="shared" si="34"/>
        <v>5077.82</v>
      </c>
      <c r="U107" s="24">
        <f t="shared" si="35"/>
        <v>13669.3</v>
      </c>
    </row>
    <row r="108" spans="1:21" x14ac:dyDescent="0.25">
      <c r="A108" s="21">
        <v>13</v>
      </c>
      <c r="B108" s="38" t="s">
        <v>79</v>
      </c>
      <c r="C108" s="15">
        <v>290</v>
      </c>
      <c r="D108" s="23">
        <f>-5+17</f>
        <v>12</v>
      </c>
      <c r="E108" s="15">
        <v>1720</v>
      </c>
      <c r="F108" s="15">
        <v>0</v>
      </c>
      <c r="G108" s="24">
        <f t="shared" si="27"/>
        <v>2022</v>
      </c>
      <c r="H108" s="15">
        <v>150</v>
      </c>
      <c r="I108" s="50">
        <v>3</v>
      </c>
      <c r="J108" s="24">
        <f t="shared" si="28"/>
        <v>153</v>
      </c>
      <c r="K108" s="50">
        <v>40</v>
      </c>
      <c r="L108" s="50">
        <v>3</v>
      </c>
      <c r="M108" s="24">
        <f t="shared" si="29"/>
        <v>43</v>
      </c>
      <c r="N108" s="50">
        <v>65</v>
      </c>
      <c r="O108" s="50">
        <v>2</v>
      </c>
      <c r="P108" s="25">
        <f t="shared" si="30"/>
        <v>67</v>
      </c>
      <c r="Q108" s="15">
        <f t="shared" si="31"/>
        <v>545</v>
      </c>
      <c r="R108" s="15">
        <f t="shared" si="32"/>
        <v>20</v>
      </c>
      <c r="S108" s="15">
        <f t="shared" si="33"/>
        <v>1720</v>
      </c>
      <c r="T108" s="15">
        <f t="shared" si="34"/>
        <v>0</v>
      </c>
      <c r="U108" s="24">
        <f t="shared" si="35"/>
        <v>2285</v>
      </c>
    </row>
    <row r="109" spans="1:21" s="20" customFormat="1" x14ac:dyDescent="0.25">
      <c r="A109" s="27"/>
      <c r="B109" s="28" t="s">
        <v>78</v>
      </c>
      <c r="C109" s="29">
        <f t="shared" ref="C109:U109" si="45">+C107+C108</f>
        <v>1560</v>
      </c>
      <c r="D109" s="30">
        <f t="shared" si="45"/>
        <v>309</v>
      </c>
      <c r="E109" s="29">
        <f t="shared" si="45"/>
        <v>8284.48</v>
      </c>
      <c r="F109" s="29">
        <f t="shared" si="45"/>
        <v>5077.82</v>
      </c>
      <c r="G109" s="29">
        <f t="shared" si="45"/>
        <v>15231.3</v>
      </c>
      <c r="H109" s="29">
        <f t="shared" si="45"/>
        <v>290</v>
      </c>
      <c r="I109" s="29">
        <f t="shared" si="45"/>
        <v>3</v>
      </c>
      <c r="J109" s="29">
        <f t="shared" si="45"/>
        <v>293</v>
      </c>
      <c r="K109" s="29">
        <f t="shared" si="45"/>
        <v>190</v>
      </c>
      <c r="L109" s="29">
        <f t="shared" si="45"/>
        <v>3</v>
      </c>
      <c r="M109" s="29">
        <f t="shared" si="45"/>
        <v>193</v>
      </c>
      <c r="N109" s="29">
        <f t="shared" si="45"/>
        <v>235</v>
      </c>
      <c r="O109" s="29">
        <f t="shared" si="45"/>
        <v>2</v>
      </c>
      <c r="P109" s="29">
        <f t="shared" si="45"/>
        <v>237</v>
      </c>
      <c r="Q109" s="29">
        <f t="shared" si="45"/>
        <v>2275</v>
      </c>
      <c r="R109" s="29">
        <f t="shared" si="45"/>
        <v>317</v>
      </c>
      <c r="S109" s="29">
        <f t="shared" si="45"/>
        <v>8284.48</v>
      </c>
      <c r="T109" s="29">
        <f t="shared" si="45"/>
        <v>5077.82</v>
      </c>
      <c r="U109" s="29">
        <f t="shared" si="45"/>
        <v>15954.3</v>
      </c>
    </row>
    <row r="110" spans="1:21" s="20" customFormat="1" x14ac:dyDescent="0.25">
      <c r="A110" s="21">
        <v>14</v>
      </c>
      <c r="B110" s="22" t="s">
        <v>80</v>
      </c>
      <c r="C110" s="15">
        <v>480</v>
      </c>
      <c r="D110" s="23">
        <v>140</v>
      </c>
      <c r="E110" s="15">
        <v>1575.1</v>
      </c>
      <c r="F110" s="15">
        <v>191</v>
      </c>
      <c r="G110" s="24">
        <f t="shared" si="27"/>
        <v>2386.1</v>
      </c>
      <c r="H110" s="15">
        <v>75</v>
      </c>
      <c r="I110" s="50">
        <v>0</v>
      </c>
      <c r="J110" s="24">
        <f t="shared" si="28"/>
        <v>75</v>
      </c>
      <c r="K110" s="50">
        <v>30</v>
      </c>
      <c r="L110" s="50">
        <v>0</v>
      </c>
      <c r="M110" s="24">
        <f t="shared" si="29"/>
        <v>30</v>
      </c>
      <c r="N110" s="50">
        <v>55</v>
      </c>
      <c r="O110" s="50">
        <v>0</v>
      </c>
      <c r="P110" s="25">
        <f t="shared" si="30"/>
        <v>55</v>
      </c>
      <c r="Q110" s="15">
        <f t="shared" si="31"/>
        <v>640</v>
      </c>
      <c r="R110" s="15">
        <f t="shared" si="32"/>
        <v>140</v>
      </c>
      <c r="S110" s="15">
        <f t="shared" si="33"/>
        <v>1575.1</v>
      </c>
      <c r="T110" s="15">
        <f t="shared" si="34"/>
        <v>191</v>
      </c>
      <c r="U110" s="24">
        <f t="shared" si="35"/>
        <v>2546.1</v>
      </c>
    </row>
    <row r="111" spans="1:21" x14ac:dyDescent="0.25">
      <c r="A111" s="21">
        <v>15</v>
      </c>
      <c r="B111" s="22" t="s">
        <v>81</v>
      </c>
      <c r="C111" s="15">
        <v>95</v>
      </c>
      <c r="D111" s="23">
        <v>0</v>
      </c>
      <c r="E111" s="15">
        <v>598.18000000000006</v>
      </c>
      <c r="F111" s="15">
        <v>0</v>
      </c>
      <c r="G111" s="24">
        <f t="shared" si="27"/>
        <v>693.18000000000006</v>
      </c>
      <c r="H111" s="15">
        <v>55</v>
      </c>
      <c r="I111" s="50">
        <v>0</v>
      </c>
      <c r="J111" s="24">
        <f t="shared" si="28"/>
        <v>55</v>
      </c>
      <c r="K111" s="50">
        <v>11</v>
      </c>
      <c r="L111" s="50">
        <v>0</v>
      </c>
      <c r="M111" s="24">
        <f t="shared" si="29"/>
        <v>11</v>
      </c>
      <c r="N111" s="50">
        <v>30</v>
      </c>
      <c r="O111" s="50">
        <v>0</v>
      </c>
      <c r="P111" s="25">
        <f t="shared" si="30"/>
        <v>30</v>
      </c>
      <c r="Q111" s="15">
        <f t="shared" si="31"/>
        <v>191</v>
      </c>
      <c r="R111" s="15">
        <f t="shared" si="32"/>
        <v>0</v>
      </c>
      <c r="S111" s="15">
        <f t="shared" si="33"/>
        <v>598.18000000000006</v>
      </c>
      <c r="T111" s="15">
        <f t="shared" si="34"/>
        <v>0</v>
      </c>
      <c r="U111" s="24">
        <f t="shared" si="35"/>
        <v>789.18000000000006</v>
      </c>
    </row>
    <row r="112" spans="1:21" s="20" customFormat="1" x14ac:dyDescent="0.25">
      <c r="A112" s="27"/>
      <c r="B112" s="28" t="s">
        <v>80</v>
      </c>
      <c r="C112" s="29">
        <f t="shared" ref="C112:U112" si="46">+C110+C111</f>
        <v>575</v>
      </c>
      <c r="D112" s="30">
        <f t="shared" si="46"/>
        <v>140</v>
      </c>
      <c r="E112" s="29">
        <f t="shared" si="46"/>
        <v>2173.2799999999997</v>
      </c>
      <c r="F112" s="29">
        <f t="shared" si="46"/>
        <v>191</v>
      </c>
      <c r="G112" s="29">
        <f t="shared" si="46"/>
        <v>3079.2799999999997</v>
      </c>
      <c r="H112" s="29">
        <f t="shared" si="46"/>
        <v>130</v>
      </c>
      <c r="I112" s="29">
        <f t="shared" si="46"/>
        <v>0</v>
      </c>
      <c r="J112" s="29">
        <f t="shared" si="46"/>
        <v>130</v>
      </c>
      <c r="K112" s="29">
        <f t="shared" si="46"/>
        <v>41</v>
      </c>
      <c r="L112" s="29">
        <f t="shared" si="46"/>
        <v>0</v>
      </c>
      <c r="M112" s="29">
        <f t="shared" si="46"/>
        <v>41</v>
      </c>
      <c r="N112" s="29">
        <f t="shared" si="46"/>
        <v>85</v>
      </c>
      <c r="O112" s="29">
        <f t="shared" si="46"/>
        <v>0</v>
      </c>
      <c r="P112" s="29">
        <f t="shared" si="46"/>
        <v>85</v>
      </c>
      <c r="Q112" s="29">
        <f t="shared" si="46"/>
        <v>831</v>
      </c>
      <c r="R112" s="29">
        <f t="shared" si="46"/>
        <v>140</v>
      </c>
      <c r="S112" s="29">
        <f t="shared" si="46"/>
        <v>2173.2799999999997</v>
      </c>
      <c r="T112" s="29">
        <f t="shared" si="46"/>
        <v>191</v>
      </c>
      <c r="U112" s="29">
        <f t="shared" si="46"/>
        <v>3335.2799999999997</v>
      </c>
    </row>
    <row r="113" spans="1:21" x14ac:dyDescent="0.25">
      <c r="A113" s="21">
        <v>16</v>
      </c>
      <c r="B113" s="38" t="s">
        <v>82</v>
      </c>
      <c r="C113" s="15">
        <v>525</v>
      </c>
      <c r="D113" s="23">
        <v>130</v>
      </c>
      <c r="E113" s="15">
        <v>1845.11</v>
      </c>
      <c r="F113" s="15">
        <v>249.8</v>
      </c>
      <c r="G113" s="24">
        <f t="shared" si="27"/>
        <v>2749.91</v>
      </c>
      <c r="H113" s="15">
        <v>15</v>
      </c>
      <c r="I113" s="50">
        <v>0</v>
      </c>
      <c r="J113" s="24">
        <f t="shared" si="28"/>
        <v>15</v>
      </c>
      <c r="K113" s="50">
        <v>10</v>
      </c>
      <c r="L113" s="50">
        <v>0</v>
      </c>
      <c r="M113" s="24">
        <f t="shared" si="29"/>
        <v>10</v>
      </c>
      <c r="N113" s="50">
        <v>55</v>
      </c>
      <c r="O113" s="50">
        <v>0</v>
      </c>
      <c r="P113" s="25">
        <f t="shared" si="30"/>
        <v>55</v>
      </c>
      <c r="Q113" s="15">
        <f t="shared" si="31"/>
        <v>605</v>
      </c>
      <c r="R113" s="15">
        <f t="shared" si="32"/>
        <v>130</v>
      </c>
      <c r="S113" s="15">
        <f t="shared" si="33"/>
        <v>1845.11</v>
      </c>
      <c r="T113" s="15">
        <f t="shared" si="34"/>
        <v>249.8</v>
      </c>
      <c r="U113" s="24">
        <f t="shared" si="35"/>
        <v>2829.91</v>
      </c>
    </row>
    <row r="114" spans="1:21" x14ac:dyDescent="0.25">
      <c r="A114" s="21">
        <v>17</v>
      </c>
      <c r="B114" s="22" t="s">
        <v>83</v>
      </c>
      <c r="C114" s="15">
        <v>260</v>
      </c>
      <c r="D114" s="23">
        <v>0</v>
      </c>
      <c r="E114" s="15">
        <v>1027.4000000000001</v>
      </c>
      <c r="F114" s="15">
        <v>0</v>
      </c>
      <c r="G114" s="24">
        <f t="shared" si="27"/>
        <v>1287.4000000000001</v>
      </c>
      <c r="H114" s="15">
        <v>100</v>
      </c>
      <c r="I114" s="50">
        <v>6</v>
      </c>
      <c r="J114" s="24">
        <f t="shared" si="28"/>
        <v>106</v>
      </c>
      <c r="K114" s="50">
        <v>10</v>
      </c>
      <c r="L114" s="50">
        <v>5</v>
      </c>
      <c r="M114" s="24">
        <f t="shared" si="29"/>
        <v>15</v>
      </c>
      <c r="N114" s="50">
        <v>20</v>
      </c>
      <c r="O114" s="50">
        <v>0</v>
      </c>
      <c r="P114" s="25">
        <f t="shared" si="30"/>
        <v>20</v>
      </c>
      <c r="Q114" s="15">
        <f t="shared" si="31"/>
        <v>390</v>
      </c>
      <c r="R114" s="15">
        <f t="shared" si="32"/>
        <v>11</v>
      </c>
      <c r="S114" s="15">
        <f t="shared" si="33"/>
        <v>1027.4000000000001</v>
      </c>
      <c r="T114" s="15">
        <f t="shared" si="34"/>
        <v>0</v>
      </c>
      <c r="U114" s="24">
        <f t="shared" si="35"/>
        <v>1428.4</v>
      </c>
    </row>
    <row r="115" spans="1:21" s="20" customFormat="1" x14ac:dyDescent="0.25">
      <c r="A115" s="27"/>
      <c r="B115" s="41" t="s">
        <v>82</v>
      </c>
      <c r="C115" s="29">
        <f t="shared" ref="C115:U115" si="47">+C113+C114</f>
        <v>785</v>
      </c>
      <c r="D115" s="30">
        <f t="shared" si="47"/>
        <v>130</v>
      </c>
      <c r="E115" s="29">
        <f t="shared" si="47"/>
        <v>2872.51</v>
      </c>
      <c r="F115" s="29">
        <f t="shared" si="47"/>
        <v>249.8</v>
      </c>
      <c r="G115" s="29">
        <f t="shared" si="47"/>
        <v>4037.31</v>
      </c>
      <c r="H115" s="29">
        <f t="shared" si="47"/>
        <v>115</v>
      </c>
      <c r="I115" s="29">
        <f t="shared" si="47"/>
        <v>6</v>
      </c>
      <c r="J115" s="29">
        <f t="shared" si="47"/>
        <v>121</v>
      </c>
      <c r="K115" s="29">
        <f t="shared" si="47"/>
        <v>20</v>
      </c>
      <c r="L115" s="29">
        <f t="shared" si="47"/>
        <v>5</v>
      </c>
      <c r="M115" s="29">
        <f t="shared" si="47"/>
        <v>25</v>
      </c>
      <c r="N115" s="29">
        <f t="shared" si="47"/>
        <v>75</v>
      </c>
      <c r="O115" s="29">
        <f t="shared" si="47"/>
        <v>0</v>
      </c>
      <c r="P115" s="29">
        <f t="shared" si="47"/>
        <v>75</v>
      </c>
      <c r="Q115" s="29">
        <f t="shared" si="47"/>
        <v>995</v>
      </c>
      <c r="R115" s="29">
        <f t="shared" si="47"/>
        <v>141</v>
      </c>
      <c r="S115" s="29">
        <f t="shared" si="47"/>
        <v>2872.51</v>
      </c>
      <c r="T115" s="29">
        <f t="shared" si="47"/>
        <v>249.8</v>
      </c>
      <c r="U115" s="29">
        <f t="shared" si="47"/>
        <v>4258.3099999999995</v>
      </c>
    </row>
    <row r="116" spans="1:21" x14ac:dyDescent="0.25">
      <c r="A116" s="21">
        <v>18</v>
      </c>
      <c r="B116" s="22" t="s">
        <v>84</v>
      </c>
      <c r="C116" s="15">
        <v>250</v>
      </c>
      <c r="D116" s="23">
        <v>75</v>
      </c>
      <c r="E116" s="15">
        <v>1012.5000000000001</v>
      </c>
      <c r="F116" s="15">
        <v>0</v>
      </c>
      <c r="G116" s="24">
        <f t="shared" si="27"/>
        <v>1337.5</v>
      </c>
      <c r="H116" s="15">
        <v>0</v>
      </c>
      <c r="I116" s="50">
        <v>0</v>
      </c>
      <c r="J116" s="24">
        <f t="shared" si="28"/>
        <v>0</v>
      </c>
      <c r="K116" s="50">
        <v>0</v>
      </c>
      <c r="L116" s="50">
        <v>0</v>
      </c>
      <c r="M116" s="24">
        <f t="shared" si="29"/>
        <v>0</v>
      </c>
      <c r="N116" s="50">
        <v>10</v>
      </c>
      <c r="O116" s="50">
        <v>0</v>
      </c>
      <c r="P116" s="25">
        <f t="shared" si="30"/>
        <v>10</v>
      </c>
      <c r="Q116" s="15">
        <f t="shared" si="31"/>
        <v>260</v>
      </c>
      <c r="R116" s="15">
        <f t="shared" si="32"/>
        <v>75</v>
      </c>
      <c r="S116" s="15">
        <f t="shared" si="33"/>
        <v>1012.5000000000001</v>
      </c>
      <c r="T116" s="15">
        <f t="shared" si="34"/>
        <v>0</v>
      </c>
      <c r="U116" s="24">
        <f t="shared" si="35"/>
        <v>1347.5</v>
      </c>
    </row>
    <row r="117" spans="1:21" x14ac:dyDescent="0.25">
      <c r="A117" s="21">
        <v>19</v>
      </c>
      <c r="B117" s="22" t="s">
        <v>85</v>
      </c>
      <c r="C117" s="15">
        <v>170</v>
      </c>
      <c r="D117" s="23">
        <v>20</v>
      </c>
      <c r="E117" s="15">
        <v>686.65</v>
      </c>
      <c r="F117" s="15">
        <v>85.899999999999991</v>
      </c>
      <c r="G117" s="24">
        <f t="shared" si="27"/>
        <v>962.55</v>
      </c>
      <c r="H117" s="15">
        <v>0</v>
      </c>
      <c r="I117" s="50">
        <v>0</v>
      </c>
      <c r="J117" s="24">
        <f t="shared" si="28"/>
        <v>0</v>
      </c>
      <c r="K117" s="50">
        <v>10</v>
      </c>
      <c r="L117" s="50">
        <v>0</v>
      </c>
      <c r="M117" s="24">
        <f t="shared" si="29"/>
        <v>10</v>
      </c>
      <c r="N117" s="50">
        <v>20</v>
      </c>
      <c r="O117" s="50">
        <v>10</v>
      </c>
      <c r="P117" s="25">
        <f t="shared" si="30"/>
        <v>30</v>
      </c>
      <c r="Q117" s="15">
        <f t="shared" si="31"/>
        <v>200</v>
      </c>
      <c r="R117" s="15">
        <f t="shared" si="32"/>
        <v>30</v>
      </c>
      <c r="S117" s="15">
        <f t="shared" si="33"/>
        <v>686.65</v>
      </c>
      <c r="T117" s="15">
        <f t="shared" si="34"/>
        <v>85.899999999999991</v>
      </c>
      <c r="U117" s="24">
        <f t="shared" si="35"/>
        <v>1002.55</v>
      </c>
    </row>
    <row r="118" spans="1:21" ht="40.5" x14ac:dyDescent="0.25">
      <c r="A118" s="21">
        <v>20</v>
      </c>
      <c r="B118" s="22" t="s">
        <v>86</v>
      </c>
      <c r="C118" s="15">
        <v>110</v>
      </c>
      <c r="D118" s="23">
        <v>5</v>
      </c>
      <c r="E118" s="15">
        <v>390.13</v>
      </c>
      <c r="F118" s="15">
        <v>0</v>
      </c>
      <c r="G118" s="24">
        <f t="shared" si="27"/>
        <v>505.13</v>
      </c>
      <c r="H118" s="15">
        <v>70</v>
      </c>
      <c r="I118" s="50">
        <v>6</v>
      </c>
      <c r="J118" s="24">
        <f t="shared" si="28"/>
        <v>76</v>
      </c>
      <c r="K118" s="50">
        <v>10</v>
      </c>
      <c r="L118" s="50">
        <v>0</v>
      </c>
      <c r="M118" s="24">
        <f t="shared" si="29"/>
        <v>10</v>
      </c>
      <c r="N118" s="50">
        <v>20</v>
      </c>
      <c r="O118" s="50">
        <v>0</v>
      </c>
      <c r="P118" s="25">
        <f t="shared" si="30"/>
        <v>20</v>
      </c>
      <c r="Q118" s="15">
        <f t="shared" si="31"/>
        <v>210</v>
      </c>
      <c r="R118" s="15">
        <f t="shared" si="32"/>
        <v>11</v>
      </c>
      <c r="S118" s="15">
        <f t="shared" si="33"/>
        <v>390.13</v>
      </c>
      <c r="T118" s="15">
        <f t="shared" si="34"/>
        <v>0</v>
      </c>
      <c r="U118" s="24">
        <f t="shared" si="35"/>
        <v>611.13</v>
      </c>
    </row>
    <row r="119" spans="1:21" s="20" customFormat="1" x14ac:dyDescent="0.25">
      <c r="A119" s="27"/>
      <c r="B119" s="28" t="s">
        <v>85</v>
      </c>
      <c r="C119" s="29">
        <f t="shared" ref="C119:U119" si="48">+C117+C118</f>
        <v>280</v>
      </c>
      <c r="D119" s="30">
        <f t="shared" si="48"/>
        <v>25</v>
      </c>
      <c r="E119" s="29">
        <f t="shared" si="48"/>
        <v>1076.78</v>
      </c>
      <c r="F119" s="29">
        <f t="shared" si="48"/>
        <v>85.899999999999991</v>
      </c>
      <c r="G119" s="29">
        <f t="shared" si="48"/>
        <v>1467.6799999999998</v>
      </c>
      <c r="H119" s="29">
        <f t="shared" si="48"/>
        <v>70</v>
      </c>
      <c r="I119" s="29">
        <f t="shared" si="48"/>
        <v>6</v>
      </c>
      <c r="J119" s="29">
        <f t="shared" si="48"/>
        <v>76</v>
      </c>
      <c r="K119" s="29">
        <f t="shared" si="48"/>
        <v>20</v>
      </c>
      <c r="L119" s="29">
        <f t="shared" si="48"/>
        <v>0</v>
      </c>
      <c r="M119" s="29">
        <f t="shared" si="48"/>
        <v>20</v>
      </c>
      <c r="N119" s="29">
        <f t="shared" si="48"/>
        <v>40</v>
      </c>
      <c r="O119" s="29">
        <f t="shared" si="48"/>
        <v>10</v>
      </c>
      <c r="P119" s="29">
        <f t="shared" si="48"/>
        <v>50</v>
      </c>
      <c r="Q119" s="29">
        <f t="shared" si="48"/>
        <v>410</v>
      </c>
      <c r="R119" s="29">
        <f t="shared" si="48"/>
        <v>41</v>
      </c>
      <c r="S119" s="29">
        <f t="shared" si="48"/>
        <v>1076.78</v>
      </c>
      <c r="T119" s="29">
        <f t="shared" si="48"/>
        <v>85.899999999999991</v>
      </c>
      <c r="U119" s="29">
        <f t="shared" si="48"/>
        <v>1613.6799999999998</v>
      </c>
    </row>
    <row r="120" spans="1:21" x14ac:dyDescent="0.25">
      <c r="A120" s="21">
        <v>21</v>
      </c>
      <c r="B120" s="22" t="s">
        <v>87</v>
      </c>
      <c r="C120" s="15">
        <v>238</v>
      </c>
      <c r="D120" s="23">
        <v>80</v>
      </c>
      <c r="E120" s="15">
        <v>992.13</v>
      </c>
      <c r="F120" s="15">
        <v>157</v>
      </c>
      <c r="G120" s="24">
        <f t="shared" si="27"/>
        <v>1467.13</v>
      </c>
      <c r="H120" s="15">
        <v>140</v>
      </c>
      <c r="I120" s="15">
        <v>100</v>
      </c>
      <c r="J120" s="24">
        <f t="shared" si="28"/>
        <v>240</v>
      </c>
      <c r="K120" s="15">
        <v>15</v>
      </c>
      <c r="L120" s="15">
        <v>4</v>
      </c>
      <c r="M120" s="24">
        <f t="shared" si="29"/>
        <v>19</v>
      </c>
      <c r="N120" s="15">
        <v>20</v>
      </c>
      <c r="O120" s="23">
        <v>2</v>
      </c>
      <c r="P120" s="25">
        <f t="shared" si="30"/>
        <v>22</v>
      </c>
      <c r="Q120" s="15">
        <f t="shared" si="31"/>
        <v>413</v>
      </c>
      <c r="R120" s="15">
        <f t="shared" si="32"/>
        <v>186</v>
      </c>
      <c r="S120" s="15">
        <f t="shared" si="33"/>
        <v>992.13</v>
      </c>
      <c r="T120" s="15">
        <f t="shared" si="34"/>
        <v>157</v>
      </c>
      <c r="U120" s="24">
        <f t="shared" si="35"/>
        <v>1748.13</v>
      </c>
    </row>
    <row r="121" spans="1:21" x14ac:dyDescent="0.25">
      <c r="A121" s="21">
        <v>22</v>
      </c>
      <c r="B121" s="22" t="s">
        <v>88</v>
      </c>
      <c r="C121" s="15">
        <v>225</v>
      </c>
      <c r="D121" s="23">
        <v>83</v>
      </c>
      <c r="E121" s="15">
        <v>773.28</v>
      </c>
      <c r="F121" s="15">
        <v>24</v>
      </c>
      <c r="G121" s="24">
        <f t="shared" si="27"/>
        <v>1105.28</v>
      </c>
      <c r="H121" s="15">
        <v>0</v>
      </c>
      <c r="I121" s="15">
        <v>0</v>
      </c>
      <c r="J121" s="24">
        <f t="shared" si="28"/>
        <v>0</v>
      </c>
      <c r="K121" s="15">
        <v>5</v>
      </c>
      <c r="L121" s="15">
        <v>2</v>
      </c>
      <c r="M121" s="24">
        <f t="shared" si="29"/>
        <v>7</v>
      </c>
      <c r="N121" s="15">
        <v>50</v>
      </c>
      <c r="O121" s="23">
        <v>0</v>
      </c>
      <c r="P121" s="25">
        <f t="shared" si="30"/>
        <v>50</v>
      </c>
      <c r="Q121" s="15">
        <f t="shared" si="31"/>
        <v>280</v>
      </c>
      <c r="R121" s="15">
        <f t="shared" si="32"/>
        <v>85</v>
      </c>
      <c r="S121" s="15">
        <f t="shared" si="33"/>
        <v>773.28</v>
      </c>
      <c r="T121" s="15">
        <f t="shared" si="34"/>
        <v>24</v>
      </c>
      <c r="U121" s="24">
        <f t="shared" si="35"/>
        <v>1162.28</v>
      </c>
    </row>
    <row r="122" spans="1:21" x14ac:dyDescent="0.25">
      <c r="A122" s="21">
        <v>23</v>
      </c>
      <c r="B122" s="22" t="s">
        <v>89</v>
      </c>
      <c r="C122" s="15">
        <v>190</v>
      </c>
      <c r="D122" s="23">
        <v>80</v>
      </c>
      <c r="E122" s="15">
        <v>539.20000000000005</v>
      </c>
      <c r="F122" s="15">
        <v>74.260000000000005</v>
      </c>
      <c r="G122" s="24">
        <f t="shared" si="27"/>
        <v>883.46</v>
      </c>
      <c r="H122" s="15">
        <v>0</v>
      </c>
      <c r="I122" s="15">
        <v>0</v>
      </c>
      <c r="J122" s="24">
        <f t="shared" si="28"/>
        <v>0</v>
      </c>
      <c r="K122" s="15">
        <v>10</v>
      </c>
      <c r="L122" s="15">
        <v>0</v>
      </c>
      <c r="M122" s="24">
        <f t="shared" si="29"/>
        <v>10</v>
      </c>
      <c r="N122" s="15">
        <v>20</v>
      </c>
      <c r="O122" s="23">
        <v>1</v>
      </c>
      <c r="P122" s="25">
        <f t="shared" si="30"/>
        <v>21</v>
      </c>
      <c r="Q122" s="15">
        <f t="shared" si="31"/>
        <v>220</v>
      </c>
      <c r="R122" s="15">
        <f t="shared" si="32"/>
        <v>81</v>
      </c>
      <c r="S122" s="15">
        <f t="shared" si="33"/>
        <v>539.20000000000005</v>
      </c>
      <c r="T122" s="15">
        <f t="shared" si="34"/>
        <v>74.260000000000005</v>
      </c>
      <c r="U122" s="24">
        <f t="shared" si="35"/>
        <v>914.46</v>
      </c>
    </row>
    <row r="123" spans="1:21" x14ac:dyDescent="0.25">
      <c r="A123" s="21">
        <v>24</v>
      </c>
      <c r="B123" s="22" t="s">
        <v>90</v>
      </c>
      <c r="C123" s="15">
        <v>115</v>
      </c>
      <c r="D123" s="23">
        <v>8</v>
      </c>
      <c r="E123" s="15">
        <v>1021.3</v>
      </c>
      <c r="F123" s="15">
        <v>0</v>
      </c>
      <c r="G123" s="24">
        <f t="shared" si="27"/>
        <v>1144.3</v>
      </c>
      <c r="H123" s="15">
        <v>35</v>
      </c>
      <c r="I123" s="15">
        <v>12</v>
      </c>
      <c r="J123" s="24">
        <f t="shared" si="28"/>
        <v>47</v>
      </c>
      <c r="K123" s="15">
        <v>10</v>
      </c>
      <c r="L123" s="15">
        <v>0</v>
      </c>
      <c r="M123" s="24">
        <f t="shared" si="29"/>
        <v>10</v>
      </c>
      <c r="N123" s="15">
        <v>28</v>
      </c>
      <c r="O123" s="23">
        <v>1</v>
      </c>
      <c r="P123" s="25">
        <f t="shared" si="30"/>
        <v>29</v>
      </c>
      <c r="Q123" s="15">
        <f t="shared" si="31"/>
        <v>188</v>
      </c>
      <c r="R123" s="15">
        <f t="shared" si="32"/>
        <v>21</v>
      </c>
      <c r="S123" s="15">
        <f t="shared" si="33"/>
        <v>1021.3</v>
      </c>
      <c r="T123" s="15">
        <f t="shared" si="34"/>
        <v>0</v>
      </c>
      <c r="U123" s="24">
        <f t="shared" si="35"/>
        <v>1230.3</v>
      </c>
    </row>
    <row r="124" spans="1:21" s="20" customFormat="1" x14ac:dyDescent="0.25">
      <c r="A124" s="27"/>
      <c r="B124" s="28" t="s">
        <v>89</v>
      </c>
      <c r="C124" s="29">
        <f t="shared" ref="C124:U124" si="49">+C122+C123</f>
        <v>305</v>
      </c>
      <c r="D124" s="30">
        <f t="shared" si="49"/>
        <v>88</v>
      </c>
      <c r="E124" s="29">
        <f t="shared" si="49"/>
        <v>1560.5</v>
      </c>
      <c r="F124" s="29">
        <f t="shared" si="49"/>
        <v>74.260000000000005</v>
      </c>
      <c r="G124" s="29">
        <f t="shared" si="49"/>
        <v>2027.76</v>
      </c>
      <c r="H124" s="29">
        <f t="shared" si="49"/>
        <v>35</v>
      </c>
      <c r="I124" s="29">
        <f t="shared" si="49"/>
        <v>12</v>
      </c>
      <c r="J124" s="29">
        <f t="shared" si="49"/>
        <v>47</v>
      </c>
      <c r="K124" s="29">
        <f t="shared" si="49"/>
        <v>20</v>
      </c>
      <c r="L124" s="29">
        <f t="shared" si="49"/>
        <v>0</v>
      </c>
      <c r="M124" s="29">
        <f t="shared" si="49"/>
        <v>20</v>
      </c>
      <c r="N124" s="29">
        <f t="shared" si="49"/>
        <v>48</v>
      </c>
      <c r="O124" s="29">
        <f t="shared" si="49"/>
        <v>2</v>
      </c>
      <c r="P124" s="29">
        <f t="shared" si="49"/>
        <v>50</v>
      </c>
      <c r="Q124" s="29">
        <f t="shared" si="49"/>
        <v>408</v>
      </c>
      <c r="R124" s="29">
        <f t="shared" si="49"/>
        <v>102</v>
      </c>
      <c r="S124" s="29">
        <f t="shared" si="49"/>
        <v>1560.5</v>
      </c>
      <c r="T124" s="29">
        <f t="shared" si="49"/>
        <v>74.260000000000005</v>
      </c>
      <c r="U124" s="29">
        <f t="shared" si="49"/>
        <v>2144.7600000000002</v>
      </c>
    </row>
    <row r="125" spans="1:21" x14ac:dyDescent="0.25">
      <c r="A125" s="21">
        <v>25</v>
      </c>
      <c r="B125" s="22" t="s">
        <v>91</v>
      </c>
      <c r="C125" s="15">
        <v>250</v>
      </c>
      <c r="D125" s="23">
        <v>120</v>
      </c>
      <c r="E125" s="15">
        <v>527.4</v>
      </c>
      <c r="F125" s="15">
        <v>16.5</v>
      </c>
      <c r="G125" s="24">
        <f t="shared" si="27"/>
        <v>913.9</v>
      </c>
      <c r="H125" s="15">
        <v>5</v>
      </c>
      <c r="I125" s="15">
        <v>0</v>
      </c>
      <c r="J125" s="24">
        <f t="shared" si="28"/>
        <v>5</v>
      </c>
      <c r="K125" s="15">
        <v>5</v>
      </c>
      <c r="L125" s="15">
        <v>0</v>
      </c>
      <c r="M125" s="24">
        <f t="shared" si="29"/>
        <v>5</v>
      </c>
      <c r="N125" s="15">
        <v>25</v>
      </c>
      <c r="O125" s="23">
        <v>0</v>
      </c>
      <c r="P125" s="25">
        <f t="shared" si="30"/>
        <v>25</v>
      </c>
      <c r="Q125" s="15">
        <f t="shared" si="31"/>
        <v>285</v>
      </c>
      <c r="R125" s="15">
        <f t="shared" si="32"/>
        <v>120</v>
      </c>
      <c r="S125" s="15">
        <f t="shared" si="33"/>
        <v>527.4</v>
      </c>
      <c r="T125" s="15">
        <f t="shared" si="34"/>
        <v>16.5</v>
      </c>
      <c r="U125" s="24">
        <f t="shared" si="35"/>
        <v>948.9</v>
      </c>
    </row>
    <row r="126" spans="1:21" x14ac:dyDescent="0.25">
      <c r="A126" s="21">
        <v>26</v>
      </c>
      <c r="B126" s="22" t="s">
        <v>92</v>
      </c>
      <c r="C126" s="15">
        <v>130</v>
      </c>
      <c r="D126" s="23">
        <v>0</v>
      </c>
      <c r="E126" s="15">
        <v>240</v>
      </c>
      <c r="F126" s="15">
        <v>0</v>
      </c>
      <c r="G126" s="24">
        <f t="shared" si="27"/>
        <v>370</v>
      </c>
      <c r="H126" s="15">
        <v>50</v>
      </c>
      <c r="I126" s="15">
        <v>30</v>
      </c>
      <c r="J126" s="24">
        <f t="shared" si="28"/>
        <v>80</v>
      </c>
      <c r="K126" s="15">
        <v>10</v>
      </c>
      <c r="L126" s="15">
        <v>0</v>
      </c>
      <c r="M126" s="24">
        <f t="shared" si="29"/>
        <v>10</v>
      </c>
      <c r="N126" s="15">
        <v>20</v>
      </c>
      <c r="O126" s="23">
        <v>2</v>
      </c>
      <c r="P126" s="25">
        <f t="shared" si="30"/>
        <v>22</v>
      </c>
      <c r="Q126" s="15">
        <f t="shared" si="31"/>
        <v>210</v>
      </c>
      <c r="R126" s="15">
        <f t="shared" si="32"/>
        <v>32</v>
      </c>
      <c r="S126" s="15">
        <f t="shared" si="33"/>
        <v>240</v>
      </c>
      <c r="T126" s="15">
        <f t="shared" si="34"/>
        <v>0</v>
      </c>
      <c r="U126" s="24">
        <f t="shared" si="35"/>
        <v>482</v>
      </c>
    </row>
    <row r="127" spans="1:21" s="20" customFormat="1" x14ac:dyDescent="0.25">
      <c r="A127" s="27"/>
      <c r="B127" s="28" t="s">
        <v>91</v>
      </c>
      <c r="C127" s="29">
        <f t="shared" ref="C127:U127" si="50">+C125+C126</f>
        <v>380</v>
      </c>
      <c r="D127" s="30">
        <f t="shared" si="50"/>
        <v>120</v>
      </c>
      <c r="E127" s="29">
        <f t="shared" si="50"/>
        <v>767.4</v>
      </c>
      <c r="F127" s="29">
        <f t="shared" si="50"/>
        <v>16.5</v>
      </c>
      <c r="G127" s="29">
        <f t="shared" si="50"/>
        <v>1283.9000000000001</v>
      </c>
      <c r="H127" s="29">
        <f t="shared" si="50"/>
        <v>55</v>
      </c>
      <c r="I127" s="29">
        <f t="shared" si="50"/>
        <v>30</v>
      </c>
      <c r="J127" s="29">
        <f t="shared" si="50"/>
        <v>85</v>
      </c>
      <c r="K127" s="29">
        <f t="shared" si="50"/>
        <v>15</v>
      </c>
      <c r="L127" s="29">
        <f t="shared" si="50"/>
        <v>0</v>
      </c>
      <c r="M127" s="29">
        <f t="shared" si="50"/>
        <v>15</v>
      </c>
      <c r="N127" s="29">
        <f t="shared" si="50"/>
        <v>45</v>
      </c>
      <c r="O127" s="29">
        <f t="shared" si="50"/>
        <v>2</v>
      </c>
      <c r="P127" s="29">
        <f t="shared" si="50"/>
        <v>47</v>
      </c>
      <c r="Q127" s="29">
        <f t="shared" si="50"/>
        <v>495</v>
      </c>
      <c r="R127" s="29">
        <f t="shared" si="50"/>
        <v>152</v>
      </c>
      <c r="S127" s="29">
        <f t="shared" si="50"/>
        <v>767.4</v>
      </c>
      <c r="T127" s="29">
        <f t="shared" si="50"/>
        <v>16.5</v>
      </c>
      <c r="U127" s="29">
        <f t="shared" si="50"/>
        <v>1430.9</v>
      </c>
    </row>
    <row r="128" spans="1:21" x14ac:dyDescent="0.25">
      <c r="A128" s="21">
        <v>27</v>
      </c>
      <c r="B128" s="22" t="s">
        <v>93</v>
      </c>
      <c r="C128" s="15">
        <v>175</v>
      </c>
      <c r="D128" s="23">
        <v>100</v>
      </c>
      <c r="E128" s="15">
        <v>703.41000000000008</v>
      </c>
      <c r="F128" s="15">
        <v>41.97</v>
      </c>
      <c r="G128" s="24">
        <f t="shared" si="27"/>
        <v>1020.3800000000001</v>
      </c>
      <c r="H128" s="15">
        <v>25</v>
      </c>
      <c r="I128" s="15">
        <v>0</v>
      </c>
      <c r="J128" s="24">
        <f t="shared" si="28"/>
        <v>25</v>
      </c>
      <c r="K128" s="15">
        <v>9</v>
      </c>
      <c r="L128" s="15">
        <v>0</v>
      </c>
      <c r="M128" s="24">
        <f t="shared" si="29"/>
        <v>9</v>
      </c>
      <c r="N128" s="15">
        <v>25</v>
      </c>
      <c r="O128" s="23">
        <v>5</v>
      </c>
      <c r="P128" s="25">
        <f t="shared" si="30"/>
        <v>30</v>
      </c>
      <c r="Q128" s="15">
        <f t="shared" si="31"/>
        <v>234</v>
      </c>
      <c r="R128" s="15">
        <f t="shared" si="32"/>
        <v>105</v>
      </c>
      <c r="S128" s="15">
        <f t="shared" si="33"/>
        <v>703.41000000000008</v>
      </c>
      <c r="T128" s="15">
        <f t="shared" si="34"/>
        <v>41.97</v>
      </c>
      <c r="U128" s="24">
        <f t="shared" si="35"/>
        <v>1084.3800000000001</v>
      </c>
    </row>
    <row r="129" spans="1:21" x14ac:dyDescent="0.25">
      <c r="A129" s="21">
        <v>28</v>
      </c>
      <c r="B129" s="22" t="s">
        <v>94</v>
      </c>
      <c r="C129" s="15">
        <v>400</v>
      </c>
      <c r="D129" s="23">
        <v>80</v>
      </c>
      <c r="E129" s="15">
        <v>758.5</v>
      </c>
      <c r="F129" s="15">
        <v>127.66</v>
      </c>
      <c r="G129" s="24">
        <f t="shared" si="27"/>
        <v>1366.16</v>
      </c>
      <c r="H129" s="15">
        <v>100</v>
      </c>
      <c r="I129" s="15">
        <v>0</v>
      </c>
      <c r="J129" s="24">
        <f t="shared" si="28"/>
        <v>100</v>
      </c>
      <c r="K129" s="15">
        <v>20</v>
      </c>
      <c r="L129" s="15">
        <v>0</v>
      </c>
      <c r="M129" s="24">
        <f t="shared" si="29"/>
        <v>20</v>
      </c>
      <c r="N129" s="15">
        <v>30</v>
      </c>
      <c r="O129" s="23">
        <v>1</v>
      </c>
      <c r="P129" s="25">
        <f t="shared" si="30"/>
        <v>31</v>
      </c>
      <c r="Q129" s="15">
        <f t="shared" si="31"/>
        <v>550</v>
      </c>
      <c r="R129" s="15">
        <f t="shared" si="32"/>
        <v>81</v>
      </c>
      <c r="S129" s="15">
        <f t="shared" si="33"/>
        <v>758.5</v>
      </c>
      <c r="T129" s="15">
        <f t="shared" si="34"/>
        <v>127.66</v>
      </c>
      <c r="U129" s="24">
        <f t="shared" si="35"/>
        <v>1517.16</v>
      </c>
    </row>
    <row r="130" spans="1:21" x14ac:dyDescent="0.25">
      <c r="A130" s="51">
        <v>29</v>
      </c>
      <c r="B130" s="38" t="s">
        <v>95</v>
      </c>
      <c r="C130" s="15">
        <v>38</v>
      </c>
      <c r="D130" s="23">
        <v>12</v>
      </c>
      <c r="E130" s="15">
        <v>337.42</v>
      </c>
      <c r="F130" s="15">
        <v>0</v>
      </c>
      <c r="G130" s="24">
        <f t="shared" si="27"/>
        <v>387.42</v>
      </c>
      <c r="H130" s="15">
        <v>134</v>
      </c>
      <c r="I130" s="15">
        <v>163</v>
      </c>
      <c r="J130" s="24">
        <f t="shared" si="28"/>
        <v>297</v>
      </c>
      <c r="K130" s="15">
        <v>5</v>
      </c>
      <c r="L130" s="15">
        <v>0</v>
      </c>
      <c r="M130" s="24">
        <f t="shared" si="29"/>
        <v>5</v>
      </c>
      <c r="N130" s="15">
        <v>10</v>
      </c>
      <c r="O130" s="23">
        <v>0</v>
      </c>
      <c r="P130" s="25">
        <f t="shared" si="30"/>
        <v>10</v>
      </c>
      <c r="Q130" s="15">
        <f t="shared" si="31"/>
        <v>187</v>
      </c>
      <c r="R130" s="15">
        <f t="shared" si="32"/>
        <v>175</v>
      </c>
      <c r="S130" s="15">
        <f t="shared" si="33"/>
        <v>337.42</v>
      </c>
      <c r="T130" s="15">
        <f t="shared" si="34"/>
        <v>0</v>
      </c>
      <c r="U130" s="24">
        <f t="shared" si="35"/>
        <v>699.42000000000007</v>
      </c>
    </row>
    <row r="131" spans="1:21" x14ac:dyDescent="0.25">
      <c r="A131" s="21">
        <v>30</v>
      </c>
      <c r="B131" s="22" t="s">
        <v>96</v>
      </c>
      <c r="C131" s="15">
        <v>190</v>
      </c>
      <c r="D131" s="23">
        <v>30</v>
      </c>
      <c r="E131" s="15">
        <v>738.05</v>
      </c>
      <c r="F131" s="15">
        <v>0</v>
      </c>
      <c r="G131" s="24">
        <f t="shared" si="27"/>
        <v>958.05</v>
      </c>
      <c r="H131" s="15">
        <v>0</v>
      </c>
      <c r="I131" s="15">
        <v>0</v>
      </c>
      <c r="J131" s="24">
        <f t="shared" si="28"/>
        <v>0</v>
      </c>
      <c r="K131" s="15">
        <v>5</v>
      </c>
      <c r="L131" s="15">
        <v>0</v>
      </c>
      <c r="M131" s="24">
        <f t="shared" si="29"/>
        <v>5</v>
      </c>
      <c r="N131" s="15">
        <v>30</v>
      </c>
      <c r="O131" s="23">
        <v>0</v>
      </c>
      <c r="P131" s="25">
        <f t="shared" si="30"/>
        <v>30</v>
      </c>
      <c r="Q131" s="15">
        <f t="shared" si="31"/>
        <v>225</v>
      </c>
      <c r="R131" s="15">
        <f t="shared" si="32"/>
        <v>30</v>
      </c>
      <c r="S131" s="15">
        <f t="shared" si="33"/>
        <v>738.05</v>
      </c>
      <c r="T131" s="15">
        <f t="shared" si="34"/>
        <v>0</v>
      </c>
      <c r="U131" s="24">
        <f t="shared" si="35"/>
        <v>993.05</v>
      </c>
    </row>
    <row r="132" spans="1:21" x14ac:dyDescent="0.25">
      <c r="A132" s="21">
        <v>31</v>
      </c>
      <c r="B132" s="22" t="s">
        <v>97</v>
      </c>
      <c r="C132" s="15">
        <v>130</v>
      </c>
      <c r="D132" s="23">
        <v>20</v>
      </c>
      <c r="E132" s="15">
        <v>239.51</v>
      </c>
      <c r="F132" s="15">
        <v>95</v>
      </c>
      <c r="G132" s="24">
        <f t="shared" si="27"/>
        <v>484.51</v>
      </c>
      <c r="H132" s="15">
        <v>0</v>
      </c>
      <c r="I132" s="15">
        <v>0</v>
      </c>
      <c r="J132" s="24">
        <f t="shared" si="28"/>
        <v>0</v>
      </c>
      <c r="K132" s="15">
        <v>10</v>
      </c>
      <c r="L132" s="15">
        <v>0</v>
      </c>
      <c r="M132" s="24">
        <f t="shared" si="29"/>
        <v>10</v>
      </c>
      <c r="N132" s="15">
        <v>15</v>
      </c>
      <c r="O132" s="23">
        <v>0</v>
      </c>
      <c r="P132" s="25">
        <f t="shared" si="30"/>
        <v>15</v>
      </c>
      <c r="Q132" s="15">
        <f t="shared" si="31"/>
        <v>155</v>
      </c>
      <c r="R132" s="15">
        <f t="shared" si="32"/>
        <v>20</v>
      </c>
      <c r="S132" s="15">
        <f t="shared" si="33"/>
        <v>239.51</v>
      </c>
      <c r="T132" s="15">
        <f t="shared" si="34"/>
        <v>95</v>
      </c>
      <c r="U132" s="24">
        <f t="shared" si="35"/>
        <v>509.51</v>
      </c>
    </row>
    <row r="133" spans="1:21" x14ac:dyDescent="0.25">
      <c r="A133" s="21">
        <v>32</v>
      </c>
      <c r="B133" s="22" t="s">
        <v>98</v>
      </c>
      <c r="C133" s="15">
        <v>232</v>
      </c>
      <c r="D133" s="23">
        <v>95</v>
      </c>
      <c r="E133" s="15">
        <v>532.52</v>
      </c>
      <c r="F133" s="15">
        <v>0</v>
      </c>
      <c r="G133" s="24">
        <f t="shared" si="27"/>
        <v>859.52</v>
      </c>
      <c r="H133" s="15">
        <v>0</v>
      </c>
      <c r="I133" s="15">
        <v>0</v>
      </c>
      <c r="J133" s="24">
        <f t="shared" si="28"/>
        <v>0</v>
      </c>
      <c r="K133" s="15">
        <v>5</v>
      </c>
      <c r="L133" s="15">
        <v>4</v>
      </c>
      <c r="M133" s="24">
        <f t="shared" si="29"/>
        <v>9</v>
      </c>
      <c r="N133" s="15">
        <v>25</v>
      </c>
      <c r="O133" s="23">
        <v>4</v>
      </c>
      <c r="P133" s="25">
        <f t="shared" si="30"/>
        <v>29</v>
      </c>
      <c r="Q133" s="15">
        <f t="shared" si="31"/>
        <v>262</v>
      </c>
      <c r="R133" s="15">
        <f t="shared" si="32"/>
        <v>103</v>
      </c>
      <c r="S133" s="15">
        <f t="shared" si="33"/>
        <v>532.52</v>
      </c>
      <c r="T133" s="15">
        <f t="shared" si="34"/>
        <v>0</v>
      </c>
      <c r="U133" s="24">
        <f t="shared" si="35"/>
        <v>897.52</v>
      </c>
    </row>
    <row r="134" spans="1:21" x14ac:dyDescent="0.25">
      <c r="A134" s="21">
        <v>33</v>
      </c>
      <c r="B134" s="22" t="s">
        <v>99</v>
      </c>
      <c r="C134" s="15">
        <v>210</v>
      </c>
      <c r="D134" s="23">
        <v>200</v>
      </c>
      <c r="E134" s="15">
        <v>579.95000000000005</v>
      </c>
      <c r="F134" s="15">
        <v>31.939999999999998</v>
      </c>
      <c r="G134" s="24">
        <f t="shared" si="27"/>
        <v>1021.8900000000001</v>
      </c>
      <c r="H134" s="15">
        <v>0</v>
      </c>
      <c r="I134" s="15">
        <v>0</v>
      </c>
      <c r="J134" s="24">
        <f t="shared" si="28"/>
        <v>0</v>
      </c>
      <c r="K134" s="15">
        <v>0</v>
      </c>
      <c r="L134" s="15">
        <v>0</v>
      </c>
      <c r="M134" s="24">
        <f t="shared" si="29"/>
        <v>0</v>
      </c>
      <c r="N134" s="15">
        <v>0</v>
      </c>
      <c r="O134" s="23">
        <v>0</v>
      </c>
      <c r="P134" s="25">
        <f t="shared" si="30"/>
        <v>0</v>
      </c>
      <c r="Q134" s="15">
        <f t="shared" si="31"/>
        <v>210</v>
      </c>
      <c r="R134" s="15">
        <f t="shared" si="32"/>
        <v>200</v>
      </c>
      <c r="S134" s="15">
        <f t="shared" si="33"/>
        <v>579.95000000000005</v>
      </c>
      <c r="T134" s="15">
        <f t="shared" si="34"/>
        <v>31.939999999999998</v>
      </c>
      <c r="U134" s="24">
        <f t="shared" si="35"/>
        <v>1021.8900000000001</v>
      </c>
    </row>
    <row r="135" spans="1:21" x14ac:dyDescent="0.25">
      <c r="A135" s="21">
        <v>34</v>
      </c>
      <c r="B135" s="22" t="s">
        <v>100</v>
      </c>
      <c r="C135" s="15">
        <v>95</v>
      </c>
      <c r="D135" s="23">
        <v>4</v>
      </c>
      <c r="E135" s="15">
        <v>565.9</v>
      </c>
      <c r="F135" s="15">
        <v>0</v>
      </c>
      <c r="G135" s="24">
        <f t="shared" si="27"/>
        <v>664.9</v>
      </c>
      <c r="H135" s="15">
        <v>0</v>
      </c>
      <c r="I135" s="15">
        <v>0</v>
      </c>
      <c r="J135" s="24">
        <f t="shared" si="28"/>
        <v>0</v>
      </c>
      <c r="K135" s="15">
        <v>2</v>
      </c>
      <c r="L135" s="15">
        <v>0</v>
      </c>
      <c r="M135" s="24">
        <f t="shared" si="29"/>
        <v>2</v>
      </c>
      <c r="N135" s="15">
        <v>0</v>
      </c>
      <c r="O135" s="23">
        <v>0</v>
      </c>
      <c r="P135" s="25">
        <f t="shared" si="30"/>
        <v>0</v>
      </c>
      <c r="Q135" s="15">
        <f t="shared" si="31"/>
        <v>97</v>
      </c>
      <c r="R135" s="15">
        <f t="shared" si="32"/>
        <v>4</v>
      </c>
      <c r="S135" s="15">
        <f t="shared" si="33"/>
        <v>565.9</v>
      </c>
      <c r="T135" s="15">
        <f t="shared" si="34"/>
        <v>0</v>
      </c>
      <c r="U135" s="24">
        <f t="shared" si="35"/>
        <v>666.9</v>
      </c>
    </row>
    <row r="136" spans="1:21" s="20" customFormat="1" x14ac:dyDescent="0.25">
      <c r="A136" s="27"/>
      <c r="B136" s="28" t="s">
        <v>99</v>
      </c>
      <c r="C136" s="29">
        <f t="shared" ref="C136:U136" si="51">+C134+C135</f>
        <v>305</v>
      </c>
      <c r="D136" s="30">
        <f t="shared" si="51"/>
        <v>204</v>
      </c>
      <c r="E136" s="29">
        <f t="shared" si="51"/>
        <v>1145.8499999999999</v>
      </c>
      <c r="F136" s="29">
        <f t="shared" si="51"/>
        <v>31.939999999999998</v>
      </c>
      <c r="G136" s="29">
        <f t="shared" si="51"/>
        <v>1686.79</v>
      </c>
      <c r="H136" s="29">
        <f t="shared" si="51"/>
        <v>0</v>
      </c>
      <c r="I136" s="29">
        <f t="shared" si="51"/>
        <v>0</v>
      </c>
      <c r="J136" s="29">
        <f t="shared" si="51"/>
        <v>0</v>
      </c>
      <c r="K136" s="29">
        <f t="shared" si="51"/>
        <v>2</v>
      </c>
      <c r="L136" s="29">
        <f t="shared" si="51"/>
        <v>0</v>
      </c>
      <c r="M136" s="29">
        <f t="shared" si="51"/>
        <v>2</v>
      </c>
      <c r="N136" s="29">
        <f t="shared" si="51"/>
        <v>0</v>
      </c>
      <c r="O136" s="29">
        <f t="shared" si="51"/>
        <v>0</v>
      </c>
      <c r="P136" s="29">
        <f t="shared" si="51"/>
        <v>0</v>
      </c>
      <c r="Q136" s="29">
        <f t="shared" si="51"/>
        <v>307</v>
      </c>
      <c r="R136" s="29">
        <f t="shared" si="51"/>
        <v>204</v>
      </c>
      <c r="S136" s="29">
        <f t="shared" si="51"/>
        <v>1145.8499999999999</v>
      </c>
      <c r="T136" s="29">
        <f t="shared" si="51"/>
        <v>31.939999999999998</v>
      </c>
      <c r="U136" s="29">
        <f t="shared" si="51"/>
        <v>1688.79</v>
      </c>
    </row>
    <row r="137" spans="1:21" s="49" customFormat="1" x14ac:dyDescent="0.25">
      <c r="A137" s="45"/>
      <c r="B137" s="52" t="s">
        <v>101</v>
      </c>
      <c r="C137" s="47">
        <f t="shared" ref="C137:U137" si="52">+C136+C133+C132+C131+C130+C129+C128+C127+C124+C121+C120+C119+C116+C115+C112+C109+C106+C103+C100+C97+C96+C95+C92</f>
        <v>9348</v>
      </c>
      <c r="D137" s="48">
        <f t="shared" si="52"/>
        <v>2140</v>
      </c>
      <c r="E137" s="47">
        <f t="shared" si="52"/>
        <v>41074.629999999997</v>
      </c>
      <c r="F137" s="47">
        <f t="shared" si="52"/>
        <v>14898.589999999998</v>
      </c>
      <c r="G137" s="47">
        <f t="shared" si="52"/>
        <v>67461.22</v>
      </c>
      <c r="H137" s="47">
        <f t="shared" si="52"/>
        <v>1872</v>
      </c>
      <c r="I137" s="47">
        <f t="shared" si="52"/>
        <v>505</v>
      </c>
      <c r="J137" s="47">
        <f t="shared" si="52"/>
        <v>2377</v>
      </c>
      <c r="K137" s="47">
        <f t="shared" si="52"/>
        <v>632</v>
      </c>
      <c r="L137" s="47">
        <f t="shared" si="52"/>
        <v>22</v>
      </c>
      <c r="M137" s="47">
        <f t="shared" si="52"/>
        <v>654</v>
      </c>
      <c r="N137" s="47">
        <f t="shared" si="52"/>
        <v>1199</v>
      </c>
      <c r="O137" s="47">
        <f t="shared" si="52"/>
        <v>35</v>
      </c>
      <c r="P137" s="47">
        <f t="shared" si="52"/>
        <v>1234</v>
      </c>
      <c r="Q137" s="47">
        <f t="shared" si="52"/>
        <v>13051</v>
      </c>
      <c r="R137" s="47">
        <f t="shared" si="52"/>
        <v>2702</v>
      </c>
      <c r="S137" s="47">
        <f t="shared" si="52"/>
        <v>41074.629999999997</v>
      </c>
      <c r="T137" s="47">
        <f t="shared" si="52"/>
        <v>14898.589999999998</v>
      </c>
      <c r="U137" s="47">
        <f t="shared" si="52"/>
        <v>71726.22</v>
      </c>
    </row>
    <row r="138" spans="1:21" x14ac:dyDescent="0.3">
      <c r="A138" s="21">
        <v>1</v>
      </c>
      <c r="B138" s="22" t="s">
        <v>102</v>
      </c>
      <c r="C138" s="53">
        <v>750</v>
      </c>
      <c r="D138" s="54">
        <v>80</v>
      </c>
      <c r="E138" s="55">
        <v>1345.86</v>
      </c>
      <c r="F138" s="55">
        <v>308</v>
      </c>
      <c r="G138" s="24">
        <f t="shared" ref="G138:G200" si="53">+C138+D138+E138+F138</f>
        <v>2483.8599999999997</v>
      </c>
      <c r="H138" s="56">
        <f>20+10</f>
        <v>30</v>
      </c>
      <c r="I138" s="53">
        <v>10</v>
      </c>
      <c r="J138" s="24">
        <f t="shared" ref="J138:J200" si="54">+H138+I138</f>
        <v>40</v>
      </c>
      <c r="K138" s="53">
        <v>35</v>
      </c>
      <c r="L138" s="53">
        <v>0</v>
      </c>
      <c r="M138" s="24">
        <f t="shared" ref="M138:M200" si="55">+K138+L138</f>
        <v>35</v>
      </c>
      <c r="N138" s="53">
        <v>110</v>
      </c>
      <c r="O138" s="57">
        <f>20-7</f>
        <v>13</v>
      </c>
      <c r="P138" s="25">
        <f t="shared" ref="P138:P200" si="56">+N138+O138</f>
        <v>123</v>
      </c>
      <c r="Q138" s="15">
        <f t="shared" ref="Q138:Q200" si="57">+C138+H138+K138+N138</f>
        <v>925</v>
      </c>
      <c r="R138" s="15">
        <f t="shared" ref="R138:R200" si="58">+D138+I138+L138+O138</f>
        <v>103</v>
      </c>
      <c r="S138" s="15">
        <f t="shared" ref="S138:S200" si="59">E138</f>
        <v>1345.86</v>
      </c>
      <c r="T138" s="15">
        <f t="shared" ref="T138:T200" si="60">F138</f>
        <v>308</v>
      </c>
      <c r="U138" s="24">
        <f t="shared" ref="U138:U200" si="61">+Q138+R138+S138+T138</f>
        <v>2681.8599999999997</v>
      </c>
    </row>
    <row r="139" spans="1:21" x14ac:dyDescent="0.3">
      <c r="A139" s="21">
        <v>2</v>
      </c>
      <c r="B139" s="22" t="s">
        <v>103</v>
      </c>
      <c r="C139" s="53">
        <v>752</v>
      </c>
      <c r="D139" s="54">
        <v>42</v>
      </c>
      <c r="E139" s="55">
        <f>2195.98+4</f>
        <v>2199.98</v>
      </c>
      <c r="F139" s="55">
        <v>247</v>
      </c>
      <c r="G139" s="24">
        <f t="shared" si="53"/>
        <v>3240.98</v>
      </c>
      <c r="H139" s="53">
        <v>5</v>
      </c>
      <c r="I139" s="53">
        <v>0</v>
      </c>
      <c r="J139" s="24">
        <f t="shared" si="54"/>
        <v>5</v>
      </c>
      <c r="K139" s="53">
        <v>2</v>
      </c>
      <c r="L139" s="53">
        <v>0</v>
      </c>
      <c r="M139" s="24">
        <f t="shared" si="55"/>
        <v>2</v>
      </c>
      <c r="N139" s="53">
        <v>15</v>
      </c>
      <c r="O139" s="54">
        <v>3</v>
      </c>
      <c r="P139" s="25">
        <f t="shared" si="56"/>
        <v>18</v>
      </c>
      <c r="Q139" s="15">
        <f t="shared" si="57"/>
        <v>774</v>
      </c>
      <c r="R139" s="15">
        <f t="shared" si="58"/>
        <v>45</v>
      </c>
      <c r="S139" s="15">
        <f t="shared" si="59"/>
        <v>2199.98</v>
      </c>
      <c r="T139" s="15">
        <f t="shared" si="60"/>
        <v>247</v>
      </c>
      <c r="U139" s="24">
        <f t="shared" si="61"/>
        <v>3265.98</v>
      </c>
    </row>
    <row r="140" spans="1:21" x14ac:dyDescent="0.3">
      <c r="A140" s="21">
        <v>3</v>
      </c>
      <c r="B140" s="22" t="s">
        <v>104</v>
      </c>
      <c r="C140" s="53">
        <v>300</v>
      </c>
      <c r="D140" s="54">
        <v>20</v>
      </c>
      <c r="E140" s="55">
        <f>4-4</f>
        <v>0</v>
      </c>
      <c r="F140" s="55">
        <v>0</v>
      </c>
      <c r="G140" s="24">
        <f t="shared" si="53"/>
        <v>320</v>
      </c>
      <c r="H140" s="53">
        <v>0</v>
      </c>
      <c r="I140" s="53">
        <v>0</v>
      </c>
      <c r="J140" s="24">
        <f t="shared" si="54"/>
        <v>0</v>
      </c>
      <c r="K140" s="53">
        <v>0</v>
      </c>
      <c r="L140" s="53">
        <v>0</v>
      </c>
      <c r="M140" s="24">
        <f t="shared" si="55"/>
        <v>0</v>
      </c>
      <c r="N140" s="53">
        <v>10</v>
      </c>
      <c r="O140" s="54">
        <v>3</v>
      </c>
      <c r="P140" s="25">
        <f t="shared" si="56"/>
        <v>13</v>
      </c>
      <c r="Q140" s="15">
        <f t="shared" si="57"/>
        <v>310</v>
      </c>
      <c r="R140" s="15">
        <f t="shared" si="58"/>
        <v>23</v>
      </c>
      <c r="S140" s="15">
        <f t="shared" si="59"/>
        <v>0</v>
      </c>
      <c r="T140" s="15">
        <f t="shared" si="60"/>
        <v>0</v>
      </c>
      <c r="U140" s="24">
        <f t="shared" si="61"/>
        <v>333</v>
      </c>
    </row>
    <row r="141" spans="1:21" s="20" customFormat="1" x14ac:dyDescent="0.25">
      <c r="A141" s="27"/>
      <c r="B141" s="28" t="s">
        <v>103</v>
      </c>
      <c r="C141" s="31">
        <f t="shared" ref="C141:U141" si="62">+C139+C140</f>
        <v>1052</v>
      </c>
      <c r="D141" s="32">
        <f t="shared" si="62"/>
        <v>62</v>
      </c>
      <c r="E141" s="31">
        <f t="shared" si="62"/>
        <v>2199.98</v>
      </c>
      <c r="F141" s="31">
        <f t="shared" si="62"/>
        <v>247</v>
      </c>
      <c r="G141" s="31">
        <f t="shared" si="62"/>
        <v>3560.98</v>
      </c>
      <c r="H141" s="31">
        <f t="shared" si="62"/>
        <v>5</v>
      </c>
      <c r="I141" s="31">
        <f t="shared" si="62"/>
        <v>0</v>
      </c>
      <c r="J141" s="31">
        <f t="shared" si="62"/>
        <v>5</v>
      </c>
      <c r="K141" s="31">
        <f t="shared" si="62"/>
        <v>2</v>
      </c>
      <c r="L141" s="31">
        <f t="shared" si="62"/>
        <v>0</v>
      </c>
      <c r="M141" s="31">
        <f t="shared" si="62"/>
        <v>2</v>
      </c>
      <c r="N141" s="31">
        <f t="shared" si="62"/>
        <v>25</v>
      </c>
      <c r="O141" s="31">
        <f t="shared" si="62"/>
        <v>6</v>
      </c>
      <c r="P141" s="31">
        <f t="shared" si="62"/>
        <v>31</v>
      </c>
      <c r="Q141" s="31">
        <f t="shared" si="62"/>
        <v>1084</v>
      </c>
      <c r="R141" s="31">
        <f t="shared" si="62"/>
        <v>68</v>
      </c>
      <c r="S141" s="31">
        <f t="shared" si="62"/>
        <v>2199.98</v>
      </c>
      <c r="T141" s="31">
        <f t="shared" si="62"/>
        <v>247</v>
      </c>
      <c r="U141" s="31">
        <f t="shared" si="62"/>
        <v>3598.98</v>
      </c>
    </row>
    <row r="142" spans="1:21" x14ac:dyDescent="0.3">
      <c r="A142" s="21">
        <v>4</v>
      </c>
      <c r="B142" s="22" t="s">
        <v>105</v>
      </c>
      <c r="C142" s="53">
        <v>400</v>
      </c>
      <c r="D142" s="58">
        <f>25+10</f>
        <v>35</v>
      </c>
      <c r="E142" s="59">
        <v>2189.84</v>
      </c>
      <c r="F142" s="59">
        <v>691</v>
      </c>
      <c r="G142" s="24">
        <f t="shared" si="53"/>
        <v>3315.84</v>
      </c>
      <c r="H142" s="53">
        <v>5</v>
      </c>
      <c r="I142" s="53">
        <v>5</v>
      </c>
      <c r="J142" s="24">
        <f t="shared" si="54"/>
        <v>10</v>
      </c>
      <c r="K142" s="53">
        <v>26</v>
      </c>
      <c r="L142" s="53">
        <v>0</v>
      </c>
      <c r="M142" s="24">
        <f t="shared" si="55"/>
        <v>26</v>
      </c>
      <c r="N142" s="56">
        <f>40+10</f>
        <v>50</v>
      </c>
      <c r="O142" s="58">
        <f>5+14</f>
        <v>19</v>
      </c>
      <c r="P142" s="25">
        <f t="shared" si="56"/>
        <v>69</v>
      </c>
      <c r="Q142" s="15">
        <f t="shared" si="57"/>
        <v>481</v>
      </c>
      <c r="R142" s="15">
        <f t="shared" si="58"/>
        <v>59</v>
      </c>
      <c r="S142" s="15">
        <f t="shared" si="59"/>
        <v>2189.84</v>
      </c>
      <c r="T142" s="15">
        <f t="shared" si="60"/>
        <v>691</v>
      </c>
      <c r="U142" s="24">
        <f t="shared" si="61"/>
        <v>3420.84</v>
      </c>
    </row>
    <row r="143" spans="1:21" x14ac:dyDescent="0.3">
      <c r="A143" s="21">
        <v>5</v>
      </c>
      <c r="B143" s="22" t="s">
        <v>106</v>
      </c>
      <c r="C143" s="53">
        <v>150</v>
      </c>
      <c r="D143" s="54">
        <v>10</v>
      </c>
      <c r="E143" s="55">
        <v>0</v>
      </c>
      <c r="F143" s="55">
        <v>0</v>
      </c>
      <c r="G143" s="24">
        <f t="shared" si="53"/>
        <v>160</v>
      </c>
      <c r="H143" s="53">
        <v>15</v>
      </c>
      <c r="I143" s="53">
        <v>2</v>
      </c>
      <c r="J143" s="24">
        <f t="shared" si="54"/>
        <v>17</v>
      </c>
      <c r="K143" s="53">
        <v>83</v>
      </c>
      <c r="L143" s="53">
        <v>0</v>
      </c>
      <c r="M143" s="24">
        <f t="shared" si="55"/>
        <v>83</v>
      </c>
      <c r="N143" s="56">
        <v>40</v>
      </c>
      <c r="O143" s="54">
        <v>0</v>
      </c>
      <c r="P143" s="25">
        <f t="shared" si="56"/>
        <v>40</v>
      </c>
      <c r="Q143" s="15">
        <f t="shared" si="57"/>
        <v>288</v>
      </c>
      <c r="R143" s="15">
        <f t="shared" si="58"/>
        <v>12</v>
      </c>
      <c r="S143" s="15">
        <f t="shared" si="59"/>
        <v>0</v>
      </c>
      <c r="T143" s="15">
        <f t="shared" si="60"/>
        <v>0</v>
      </c>
      <c r="U143" s="24">
        <f t="shared" si="61"/>
        <v>300</v>
      </c>
    </row>
    <row r="144" spans="1:21" s="20" customFormat="1" x14ac:dyDescent="0.25">
      <c r="A144" s="27"/>
      <c r="B144" s="28" t="s">
        <v>105</v>
      </c>
      <c r="C144" s="31">
        <f t="shared" ref="C144:U144" si="63">+C142+C143</f>
        <v>550</v>
      </c>
      <c r="D144" s="32">
        <f t="shared" si="63"/>
        <v>45</v>
      </c>
      <c r="E144" s="31">
        <f t="shared" si="63"/>
        <v>2189.84</v>
      </c>
      <c r="F144" s="31">
        <f t="shared" si="63"/>
        <v>691</v>
      </c>
      <c r="G144" s="31">
        <f t="shared" si="63"/>
        <v>3475.84</v>
      </c>
      <c r="H144" s="31">
        <f t="shared" si="63"/>
        <v>20</v>
      </c>
      <c r="I144" s="31">
        <f t="shared" si="63"/>
        <v>7</v>
      </c>
      <c r="J144" s="31">
        <f t="shared" si="63"/>
        <v>27</v>
      </c>
      <c r="K144" s="31">
        <f t="shared" si="63"/>
        <v>109</v>
      </c>
      <c r="L144" s="31">
        <f t="shared" si="63"/>
        <v>0</v>
      </c>
      <c r="M144" s="31">
        <f t="shared" si="63"/>
        <v>109</v>
      </c>
      <c r="N144" s="31">
        <f t="shared" si="63"/>
        <v>90</v>
      </c>
      <c r="O144" s="31">
        <f t="shared" si="63"/>
        <v>19</v>
      </c>
      <c r="P144" s="31">
        <f t="shared" si="63"/>
        <v>109</v>
      </c>
      <c r="Q144" s="31">
        <f t="shared" si="63"/>
        <v>769</v>
      </c>
      <c r="R144" s="31">
        <f t="shared" si="63"/>
        <v>71</v>
      </c>
      <c r="S144" s="31">
        <f t="shared" si="63"/>
        <v>2189.84</v>
      </c>
      <c r="T144" s="31">
        <f t="shared" si="63"/>
        <v>691</v>
      </c>
      <c r="U144" s="31">
        <f t="shared" si="63"/>
        <v>3720.84</v>
      </c>
    </row>
    <row r="145" spans="1:21" x14ac:dyDescent="0.3">
      <c r="A145" s="21">
        <v>6</v>
      </c>
      <c r="B145" s="22" t="s">
        <v>107</v>
      </c>
      <c r="C145" s="53">
        <v>890</v>
      </c>
      <c r="D145" s="58">
        <f>72+20</f>
        <v>92</v>
      </c>
      <c r="E145" s="59">
        <v>2612.67</v>
      </c>
      <c r="F145" s="59">
        <v>266.33</v>
      </c>
      <c r="G145" s="24">
        <f t="shared" si="53"/>
        <v>3861</v>
      </c>
      <c r="H145" s="53">
        <v>0</v>
      </c>
      <c r="I145" s="53">
        <v>0</v>
      </c>
      <c r="J145" s="24">
        <f t="shared" si="54"/>
        <v>0</v>
      </c>
      <c r="K145" s="56">
        <f>50+10</f>
        <v>60</v>
      </c>
      <c r="L145" s="53">
        <v>0</v>
      </c>
      <c r="M145" s="24">
        <f t="shared" si="55"/>
        <v>60</v>
      </c>
      <c r="N145" s="56">
        <v>100</v>
      </c>
      <c r="O145" s="54">
        <v>10</v>
      </c>
      <c r="P145" s="25">
        <f t="shared" si="56"/>
        <v>110</v>
      </c>
      <c r="Q145" s="15">
        <f t="shared" si="57"/>
        <v>1050</v>
      </c>
      <c r="R145" s="15">
        <f t="shared" si="58"/>
        <v>102</v>
      </c>
      <c r="S145" s="15">
        <f t="shared" si="59"/>
        <v>2612.67</v>
      </c>
      <c r="T145" s="15">
        <f t="shared" si="60"/>
        <v>266.33</v>
      </c>
      <c r="U145" s="24">
        <f t="shared" si="61"/>
        <v>4031</v>
      </c>
    </row>
    <row r="146" spans="1:21" ht="40.5" x14ac:dyDescent="0.3">
      <c r="A146" s="21">
        <v>7</v>
      </c>
      <c r="B146" s="22" t="s">
        <v>108</v>
      </c>
      <c r="C146" s="53">
        <v>80</v>
      </c>
      <c r="D146" s="54">
        <v>4</v>
      </c>
      <c r="E146" s="55">
        <v>0</v>
      </c>
      <c r="F146" s="55">
        <v>0</v>
      </c>
      <c r="G146" s="24">
        <f t="shared" si="53"/>
        <v>84</v>
      </c>
      <c r="H146" s="53">
        <v>0</v>
      </c>
      <c r="I146" s="53">
        <v>0</v>
      </c>
      <c r="J146" s="24">
        <f t="shared" si="54"/>
        <v>0</v>
      </c>
      <c r="K146" s="53">
        <v>10</v>
      </c>
      <c r="L146" s="53">
        <v>0</v>
      </c>
      <c r="M146" s="24">
        <f t="shared" si="55"/>
        <v>10</v>
      </c>
      <c r="N146" s="53">
        <v>12</v>
      </c>
      <c r="O146" s="54">
        <v>0</v>
      </c>
      <c r="P146" s="25">
        <f t="shared" si="56"/>
        <v>12</v>
      </c>
      <c r="Q146" s="15">
        <f t="shared" si="57"/>
        <v>102</v>
      </c>
      <c r="R146" s="15">
        <f t="shared" si="58"/>
        <v>4</v>
      </c>
      <c r="S146" s="15">
        <f t="shared" si="59"/>
        <v>0</v>
      </c>
      <c r="T146" s="15">
        <f t="shared" si="60"/>
        <v>0</v>
      </c>
      <c r="U146" s="24">
        <f t="shared" si="61"/>
        <v>106</v>
      </c>
    </row>
    <row r="147" spans="1:21" ht="40.5" x14ac:dyDescent="0.3">
      <c r="A147" s="21">
        <v>8</v>
      </c>
      <c r="B147" s="22" t="s">
        <v>109</v>
      </c>
      <c r="C147" s="53">
        <v>70</v>
      </c>
      <c r="D147" s="54">
        <v>5</v>
      </c>
      <c r="E147" s="55">
        <v>42.5</v>
      </c>
      <c r="F147" s="55">
        <v>0</v>
      </c>
      <c r="G147" s="24">
        <f t="shared" si="53"/>
        <v>117.5</v>
      </c>
      <c r="H147" s="53">
        <v>0</v>
      </c>
      <c r="I147" s="53">
        <v>0</v>
      </c>
      <c r="J147" s="24">
        <f t="shared" si="54"/>
        <v>0</v>
      </c>
      <c r="K147" s="53">
        <v>30</v>
      </c>
      <c r="L147" s="53">
        <v>0</v>
      </c>
      <c r="M147" s="24">
        <f t="shared" si="55"/>
        <v>30</v>
      </c>
      <c r="N147" s="53">
        <v>21</v>
      </c>
      <c r="O147" s="54">
        <v>0</v>
      </c>
      <c r="P147" s="25">
        <f t="shared" si="56"/>
        <v>21</v>
      </c>
      <c r="Q147" s="15">
        <f t="shared" si="57"/>
        <v>121</v>
      </c>
      <c r="R147" s="15">
        <f t="shared" si="58"/>
        <v>5</v>
      </c>
      <c r="S147" s="15">
        <f t="shared" si="59"/>
        <v>42.5</v>
      </c>
      <c r="T147" s="15">
        <f t="shared" si="60"/>
        <v>0</v>
      </c>
      <c r="U147" s="24">
        <f t="shared" si="61"/>
        <v>168.5</v>
      </c>
    </row>
    <row r="148" spans="1:21" s="20" customFormat="1" x14ac:dyDescent="0.25">
      <c r="A148" s="27"/>
      <c r="B148" s="28" t="s">
        <v>107</v>
      </c>
      <c r="C148" s="31">
        <f t="shared" ref="C148:U148" si="64">+C145+C146+C147</f>
        <v>1040</v>
      </c>
      <c r="D148" s="32">
        <f t="shared" si="64"/>
        <v>101</v>
      </c>
      <c r="E148" s="31">
        <f t="shared" si="64"/>
        <v>2655.17</v>
      </c>
      <c r="F148" s="31">
        <f t="shared" si="64"/>
        <v>266.33</v>
      </c>
      <c r="G148" s="31">
        <f t="shared" si="64"/>
        <v>4062.5</v>
      </c>
      <c r="H148" s="31">
        <f t="shared" si="64"/>
        <v>0</v>
      </c>
      <c r="I148" s="31">
        <f t="shared" si="64"/>
        <v>0</v>
      </c>
      <c r="J148" s="31">
        <f t="shared" si="64"/>
        <v>0</v>
      </c>
      <c r="K148" s="31">
        <f t="shared" si="64"/>
        <v>100</v>
      </c>
      <c r="L148" s="31">
        <f t="shared" si="64"/>
        <v>0</v>
      </c>
      <c r="M148" s="31">
        <f t="shared" si="64"/>
        <v>100</v>
      </c>
      <c r="N148" s="31">
        <f t="shared" si="64"/>
        <v>133</v>
      </c>
      <c r="O148" s="31">
        <f t="shared" si="64"/>
        <v>10</v>
      </c>
      <c r="P148" s="31">
        <f t="shared" si="64"/>
        <v>143</v>
      </c>
      <c r="Q148" s="31">
        <f t="shared" si="64"/>
        <v>1273</v>
      </c>
      <c r="R148" s="31">
        <f t="shared" si="64"/>
        <v>111</v>
      </c>
      <c r="S148" s="31">
        <f t="shared" si="64"/>
        <v>2655.17</v>
      </c>
      <c r="T148" s="31">
        <f t="shared" si="64"/>
        <v>266.33</v>
      </c>
      <c r="U148" s="31">
        <f t="shared" si="64"/>
        <v>4305.5</v>
      </c>
    </row>
    <row r="149" spans="1:21" x14ac:dyDescent="0.3">
      <c r="A149" s="21">
        <v>9</v>
      </c>
      <c r="B149" s="22" t="s">
        <v>110</v>
      </c>
      <c r="C149" s="56">
        <v>3488</v>
      </c>
      <c r="D149" s="60">
        <f>450</f>
        <v>450</v>
      </c>
      <c r="E149" s="61">
        <v>14231.12</v>
      </c>
      <c r="F149" s="61">
        <v>21589.96</v>
      </c>
      <c r="G149" s="24">
        <f t="shared" si="53"/>
        <v>39759.08</v>
      </c>
      <c r="H149" s="62">
        <f>70-12</f>
        <v>58</v>
      </c>
      <c r="I149" s="63">
        <f>15-11.9</f>
        <v>3.0999999999999996</v>
      </c>
      <c r="J149" s="24">
        <f t="shared" si="54"/>
        <v>61.1</v>
      </c>
      <c r="K149" s="53">
        <v>55</v>
      </c>
      <c r="L149" s="53">
        <v>1</v>
      </c>
      <c r="M149" s="24">
        <f t="shared" si="55"/>
        <v>56</v>
      </c>
      <c r="N149" s="64">
        <v>331</v>
      </c>
      <c r="O149" s="65">
        <f>50-17-3</f>
        <v>30</v>
      </c>
      <c r="P149" s="25">
        <f t="shared" si="56"/>
        <v>361</v>
      </c>
      <c r="Q149" s="15">
        <f t="shared" si="57"/>
        <v>3932</v>
      </c>
      <c r="R149" s="15">
        <f t="shared" si="58"/>
        <v>484.1</v>
      </c>
      <c r="S149" s="15">
        <f t="shared" si="59"/>
        <v>14231.12</v>
      </c>
      <c r="T149" s="15">
        <f t="shared" si="60"/>
        <v>21589.96</v>
      </c>
      <c r="U149" s="24">
        <f t="shared" si="61"/>
        <v>40237.18</v>
      </c>
    </row>
    <row r="150" spans="1:21" x14ac:dyDescent="0.3">
      <c r="A150" s="21">
        <v>10</v>
      </c>
      <c r="B150" s="22" t="s">
        <v>111</v>
      </c>
      <c r="C150" s="53">
        <v>30</v>
      </c>
      <c r="D150" s="54">
        <v>5</v>
      </c>
      <c r="E150" s="55">
        <v>0</v>
      </c>
      <c r="F150" s="55">
        <v>0</v>
      </c>
      <c r="G150" s="24">
        <f t="shared" si="53"/>
        <v>35</v>
      </c>
      <c r="H150" s="53">
        <v>0</v>
      </c>
      <c r="I150" s="53">
        <v>0</v>
      </c>
      <c r="J150" s="24">
        <f t="shared" si="54"/>
        <v>0</v>
      </c>
      <c r="K150" s="53">
        <v>0</v>
      </c>
      <c r="L150" s="53">
        <v>0</v>
      </c>
      <c r="M150" s="24">
        <f t="shared" si="55"/>
        <v>0</v>
      </c>
      <c r="N150" s="53">
        <v>4</v>
      </c>
      <c r="O150" s="54">
        <v>0</v>
      </c>
      <c r="P150" s="25">
        <f t="shared" si="56"/>
        <v>4</v>
      </c>
      <c r="Q150" s="15">
        <f t="shared" si="57"/>
        <v>34</v>
      </c>
      <c r="R150" s="15">
        <f t="shared" si="58"/>
        <v>5</v>
      </c>
      <c r="S150" s="15">
        <f t="shared" si="59"/>
        <v>0</v>
      </c>
      <c r="T150" s="15">
        <f t="shared" si="60"/>
        <v>0</v>
      </c>
      <c r="U150" s="24">
        <f t="shared" si="61"/>
        <v>39</v>
      </c>
    </row>
    <row r="151" spans="1:21" ht="40.5" x14ac:dyDescent="0.3">
      <c r="A151" s="21">
        <v>11</v>
      </c>
      <c r="B151" s="22" t="s">
        <v>112</v>
      </c>
      <c r="C151" s="62">
        <v>0</v>
      </c>
      <c r="D151" s="54">
        <v>0</v>
      </c>
      <c r="E151" s="55">
        <v>0</v>
      </c>
      <c r="F151" s="55">
        <v>0</v>
      </c>
      <c r="G151" s="24">
        <f t="shared" si="53"/>
        <v>0</v>
      </c>
      <c r="H151" s="53">
        <v>0</v>
      </c>
      <c r="I151" s="53">
        <v>0</v>
      </c>
      <c r="J151" s="24">
        <f t="shared" si="54"/>
        <v>0</v>
      </c>
      <c r="K151" s="53">
        <v>0</v>
      </c>
      <c r="L151" s="53">
        <v>0</v>
      </c>
      <c r="M151" s="24">
        <f t="shared" si="55"/>
        <v>0</v>
      </c>
      <c r="N151" s="62">
        <v>0</v>
      </c>
      <c r="O151" s="54">
        <v>0</v>
      </c>
      <c r="P151" s="25">
        <f t="shared" si="56"/>
        <v>0</v>
      </c>
      <c r="Q151" s="15">
        <f t="shared" si="57"/>
        <v>0</v>
      </c>
      <c r="R151" s="15">
        <f t="shared" si="58"/>
        <v>0</v>
      </c>
      <c r="S151" s="15">
        <f t="shared" si="59"/>
        <v>0</v>
      </c>
      <c r="T151" s="15">
        <f t="shared" si="60"/>
        <v>0</v>
      </c>
      <c r="U151" s="24">
        <f t="shared" si="61"/>
        <v>0</v>
      </c>
    </row>
    <row r="152" spans="1:21" ht="40.5" x14ac:dyDescent="0.3">
      <c r="A152" s="21">
        <v>12</v>
      </c>
      <c r="B152" s="22" t="s">
        <v>113</v>
      </c>
      <c r="C152" s="53">
        <v>25</v>
      </c>
      <c r="D152" s="54">
        <v>4</v>
      </c>
      <c r="E152" s="55">
        <v>0</v>
      </c>
      <c r="F152" s="55">
        <v>0</v>
      </c>
      <c r="G152" s="24">
        <f t="shared" si="53"/>
        <v>29</v>
      </c>
      <c r="H152" s="53">
        <v>0</v>
      </c>
      <c r="I152" s="53">
        <v>0</v>
      </c>
      <c r="J152" s="24">
        <f t="shared" si="54"/>
        <v>0</v>
      </c>
      <c r="K152" s="53">
        <v>0</v>
      </c>
      <c r="L152" s="53">
        <v>0</v>
      </c>
      <c r="M152" s="24">
        <f t="shared" si="55"/>
        <v>0</v>
      </c>
      <c r="N152" s="53">
        <v>4</v>
      </c>
      <c r="O152" s="54">
        <v>0</v>
      </c>
      <c r="P152" s="25">
        <f t="shared" si="56"/>
        <v>4</v>
      </c>
      <c r="Q152" s="15">
        <f t="shared" si="57"/>
        <v>29</v>
      </c>
      <c r="R152" s="15">
        <f t="shared" si="58"/>
        <v>4</v>
      </c>
      <c r="S152" s="15">
        <f t="shared" si="59"/>
        <v>0</v>
      </c>
      <c r="T152" s="15">
        <f t="shared" si="60"/>
        <v>0</v>
      </c>
      <c r="U152" s="24">
        <f t="shared" si="61"/>
        <v>33</v>
      </c>
    </row>
    <row r="153" spans="1:21" x14ac:dyDescent="0.3">
      <c r="A153" s="21">
        <v>13</v>
      </c>
      <c r="B153" s="22" t="s">
        <v>114</v>
      </c>
      <c r="C153" s="62">
        <v>0</v>
      </c>
      <c r="D153" s="57">
        <v>0</v>
      </c>
      <c r="E153" s="66">
        <v>0</v>
      </c>
      <c r="F153" s="66">
        <v>0</v>
      </c>
      <c r="G153" s="24">
        <f t="shared" si="53"/>
        <v>0</v>
      </c>
      <c r="H153" s="62">
        <v>0</v>
      </c>
      <c r="I153" s="62">
        <v>0</v>
      </c>
      <c r="J153" s="24">
        <f t="shared" si="54"/>
        <v>0</v>
      </c>
      <c r="K153" s="62">
        <v>0</v>
      </c>
      <c r="L153" s="62">
        <v>0</v>
      </c>
      <c r="M153" s="24">
        <f t="shared" si="55"/>
        <v>0</v>
      </c>
      <c r="N153" s="62">
        <v>0</v>
      </c>
      <c r="O153" s="57">
        <v>0</v>
      </c>
      <c r="P153" s="25">
        <f t="shared" si="56"/>
        <v>0</v>
      </c>
      <c r="Q153" s="15">
        <f t="shared" si="57"/>
        <v>0</v>
      </c>
      <c r="R153" s="15">
        <f t="shared" si="58"/>
        <v>0</v>
      </c>
      <c r="S153" s="15">
        <f t="shared" si="59"/>
        <v>0</v>
      </c>
      <c r="T153" s="15">
        <f t="shared" si="60"/>
        <v>0</v>
      </c>
      <c r="U153" s="24">
        <f t="shared" si="61"/>
        <v>0</v>
      </c>
    </row>
    <row r="154" spans="1:21" x14ac:dyDescent="0.3">
      <c r="A154" s="21">
        <v>14</v>
      </c>
      <c r="B154" s="22" t="s">
        <v>115</v>
      </c>
      <c r="C154" s="62">
        <v>0</v>
      </c>
      <c r="D154" s="57">
        <v>0</v>
      </c>
      <c r="E154" s="66">
        <v>0</v>
      </c>
      <c r="F154" s="66">
        <v>0</v>
      </c>
      <c r="G154" s="24">
        <f t="shared" si="53"/>
        <v>0</v>
      </c>
      <c r="H154" s="62">
        <v>0</v>
      </c>
      <c r="I154" s="62">
        <v>0</v>
      </c>
      <c r="J154" s="24">
        <f t="shared" si="54"/>
        <v>0</v>
      </c>
      <c r="K154" s="62">
        <v>0</v>
      </c>
      <c r="L154" s="62">
        <v>0</v>
      </c>
      <c r="M154" s="24">
        <f t="shared" si="55"/>
        <v>0</v>
      </c>
      <c r="N154" s="62">
        <v>0</v>
      </c>
      <c r="O154" s="57">
        <v>0</v>
      </c>
      <c r="P154" s="25">
        <f t="shared" si="56"/>
        <v>0</v>
      </c>
      <c r="Q154" s="15">
        <f t="shared" si="57"/>
        <v>0</v>
      </c>
      <c r="R154" s="15">
        <f t="shared" si="58"/>
        <v>0</v>
      </c>
      <c r="S154" s="15">
        <f t="shared" si="59"/>
        <v>0</v>
      </c>
      <c r="T154" s="15">
        <f t="shared" si="60"/>
        <v>0</v>
      </c>
      <c r="U154" s="24">
        <f t="shared" si="61"/>
        <v>0</v>
      </c>
    </row>
    <row r="155" spans="1:21" x14ac:dyDescent="0.3">
      <c r="A155" s="21">
        <v>15</v>
      </c>
      <c r="B155" s="22" t="s">
        <v>116</v>
      </c>
      <c r="C155" s="62">
        <v>0</v>
      </c>
      <c r="D155" s="54">
        <v>0</v>
      </c>
      <c r="E155" s="55">
        <v>0</v>
      </c>
      <c r="F155" s="55">
        <v>0</v>
      </c>
      <c r="G155" s="24">
        <f t="shared" si="53"/>
        <v>0</v>
      </c>
      <c r="H155" s="53">
        <v>0</v>
      </c>
      <c r="I155" s="53">
        <v>0</v>
      </c>
      <c r="J155" s="24">
        <f t="shared" si="54"/>
        <v>0</v>
      </c>
      <c r="K155" s="53">
        <v>0</v>
      </c>
      <c r="L155" s="53">
        <v>0</v>
      </c>
      <c r="M155" s="24">
        <f t="shared" si="55"/>
        <v>0</v>
      </c>
      <c r="N155" s="62">
        <v>0</v>
      </c>
      <c r="O155" s="54">
        <v>0</v>
      </c>
      <c r="P155" s="25">
        <f t="shared" si="56"/>
        <v>0</v>
      </c>
      <c r="Q155" s="15">
        <f t="shared" si="57"/>
        <v>0</v>
      </c>
      <c r="R155" s="15">
        <f t="shared" si="58"/>
        <v>0</v>
      </c>
      <c r="S155" s="15">
        <f t="shared" si="59"/>
        <v>0</v>
      </c>
      <c r="T155" s="15">
        <f t="shared" si="60"/>
        <v>0</v>
      </c>
      <c r="U155" s="24">
        <f t="shared" si="61"/>
        <v>0</v>
      </c>
    </row>
    <row r="156" spans="1:21" x14ac:dyDescent="0.3">
      <c r="A156" s="21">
        <v>16</v>
      </c>
      <c r="B156" s="22" t="s">
        <v>117</v>
      </c>
      <c r="C156" s="53">
        <v>30</v>
      </c>
      <c r="D156" s="54">
        <v>5</v>
      </c>
      <c r="E156" s="55">
        <v>0</v>
      </c>
      <c r="F156" s="55">
        <v>0</v>
      </c>
      <c r="G156" s="24">
        <f t="shared" si="53"/>
        <v>35</v>
      </c>
      <c r="H156" s="53">
        <v>0</v>
      </c>
      <c r="I156" s="53">
        <v>0</v>
      </c>
      <c r="J156" s="24">
        <f t="shared" si="54"/>
        <v>0</v>
      </c>
      <c r="K156" s="53">
        <v>0</v>
      </c>
      <c r="L156" s="53">
        <v>0</v>
      </c>
      <c r="M156" s="24">
        <f t="shared" si="55"/>
        <v>0</v>
      </c>
      <c r="N156" s="53">
        <v>4</v>
      </c>
      <c r="O156" s="54">
        <v>0</v>
      </c>
      <c r="P156" s="25">
        <f t="shared" si="56"/>
        <v>4</v>
      </c>
      <c r="Q156" s="15">
        <f t="shared" si="57"/>
        <v>34</v>
      </c>
      <c r="R156" s="15">
        <f t="shared" si="58"/>
        <v>5</v>
      </c>
      <c r="S156" s="15">
        <f t="shared" si="59"/>
        <v>0</v>
      </c>
      <c r="T156" s="15">
        <f t="shared" si="60"/>
        <v>0</v>
      </c>
      <c r="U156" s="24">
        <f t="shared" si="61"/>
        <v>39</v>
      </c>
    </row>
    <row r="157" spans="1:21" x14ac:dyDescent="0.3">
      <c r="A157" s="21">
        <v>17</v>
      </c>
      <c r="B157" s="22" t="s">
        <v>118</v>
      </c>
      <c r="C157" s="53">
        <v>196</v>
      </c>
      <c r="D157" s="54">
        <v>20</v>
      </c>
      <c r="E157" s="55">
        <v>0</v>
      </c>
      <c r="F157" s="55">
        <v>0</v>
      </c>
      <c r="G157" s="24">
        <f t="shared" si="53"/>
        <v>216</v>
      </c>
      <c r="H157" s="53">
        <v>0</v>
      </c>
      <c r="I157" s="53">
        <v>0</v>
      </c>
      <c r="J157" s="24">
        <f t="shared" si="54"/>
        <v>0</v>
      </c>
      <c r="K157" s="53">
        <v>0</v>
      </c>
      <c r="L157" s="53">
        <v>0</v>
      </c>
      <c r="M157" s="24">
        <f t="shared" si="55"/>
        <v>0</v>
      </c>
      <c r="N157" s="53">
        <v>25</v>
      </c>
      <c r="O157" s="54">
        <v>5</v>
      </c>
      <c r="P157" s="25">
        <f t="shared" si="56"/>
        <v>30</v>
      </c>
      <c r="Q157" s="15">
        <f t="shared" si="57"/>
        <v>221</v>
      </c>
      <c r="R157" s="15">
        <f t="shared" si="58"/>
        <v>25</v>
      </c>
      <c r="S157" s="15">
        <f t="shared" si="59"/>
        <v>0</v>
      </c>
      <c r="T157" s="15">
        <f t="shared" si="60"/>
        <v>0</v>
      </c>
      <c r="U157" s="24">
        <f t="shared" si="61"/>
        <v>246</v>
      </c>
    </row>
    <row r="158" spans="1:21" s="20" customFormat="1" x14ac:dyDescent="0.25">
      <c r="A158" s="27"/>
      <c r="B158" s="28" t="s">
        <v>110</v>
      </c>
      <c r="C158" s="31">
        <f t="shared" ref="C158:U158" si="65">SUM(C149:C157)</f>
        <v>3769</v>
      </c>
      <c r="D158" s="32">
        <f t="shared" si="65"/>
        <v>484</v>
      </c>
      <c r="E158" s="31">
        <f t="shared" si="65"/>
        <v>14231.12</v>
      </c>
      <c r="F158" s="31">
        <f t="shared" si="65"/>
        <v>21589.96</v>
      </c>
      <c r="G158" s="31">
        <f t="shared" si="65"/>
        <v>40074.080000000002</v>
      </c>
      <c r="H158" s="31">
        <f t="shared" si="65"/>
        <v>58</v>
      </c>
      <c r="I158" s="31">
        <f t="shared" si="65"/>
        <v>3.0999999999999996</v>
      </c>
      <c r="J158" s="31">
        <f t="shared" si="65"/>
        <v>61.1</v>
      </c>
      <c r="K158" s="31">
        <f t="shared" si="65"/>
        <v>55</v>
      </c>
      <c r="L158" s="31">
        <f t="shared" si="65"/>
        <v>1</v>
      </c>
      <c r="M158" s="31">
        <f t="shared" si="65"/>
        <v>56</v>
      </c>
      <c r="N158" s="31">
        <f t="shared" si="65"/>
        <v>368</v>
      </c>
      <c r="O158" s="31">
        <f t="shared" si="65"/>
        <v>35</v>
      </c>
      <c r="P158" s="31">
        <f t="shared" si="65"/>
        <v>403</v>
      </c>
      <c r="Q158" s="31">
        <f t="shared" si="65"/>
        <v>4250</v>
      </c>
      <c r="R158" s="31">
        <f t="shared" si="65"/>
        <v>523.1</v>
      </c>
      <c r="S158" s="31">
        <f t="shared" si="65"/>
        <v>14231.12</v>
      </c>
      <c r="T158" s="31">
        <f t="shared" si="65"/>
        <v>21589.96</v>
      </c>
      <c r="U158" s="31">
        <f t="shared" si="65"/>
        <v>40594.18</v>
      </c>
    </row>
    <row r="159" spans="1:21" x14ac:dyDescent="0.3">
      <c r="A159" s="21">
        <v>18</v>
      </c>
      <c r="B159" s="22" t="s">
        <v>119</v>
      </c>
      <c r="C159" s="53">
        <v>650</v>
      </c>
      <c r="D159" s="54">
        <v>20</v>
      </c>
      <c r="E159" s="55">
        <v>944.97</v>
      </c>
      <c r="F159" s="55">
        <v>84.22</v>
      </c>
      <c r="G159" s="24">
        <f t="shared" si="53"/>
        <v>1699.19</v>
      </c>
      <c r="H159" s="53">
        <v>5</v>
      </c>
      <c r="I159" s="53">
        <v>0</v>
      </c>
      <c r="J159" s="24">
        <f t="shared" si="54"/>
        <v>5</v>
      </c>
      <c r="K159" s="53">
        <v>0</v>
      </c>
      <c r="L159" s="53">
        <v>0</v>
      </c>
      <c r="M159" s="24">
        <f t="shared" si="55"/>
        <v>0</v>
      </c>
      <c r="N159" s="53">
        <v>3</v>
      </c>
      <c r="O159" s="54">
        <v>1</v>
      </c>
      <c r="P159" s="25">
        <f t="shared" si="56"/>
        <v>4</v>
      </c>
      <c r="Q159" s="15">
        <f t="shared" si="57"/>
        <v>658</v>
      </c>
      <c r="R159" s="15">
        <f t="shared" si="58"/>
        <v>21</v>
      </c>
      <c r="S159" s="15">
        <f t="shared" si="59"/>
        <v>944.97</v>
      </c>
      <c r="T159" s="15">
        <f t="shared" si="60"/>
        <v>84.22</v>
      </c>
      <c r="U159" s="24">
        <f t="shared" si="61"/>
        <v>1708.19</v>
      </c>
    </row>
    <row r="160" spans="1:21" x14ac:dyDescent="0.3">
      <c r="A160" s="21">
        <v>19</v>
      </c>
      <c r="B160" s="22" t="s">
        <v>120</v>
      </c>
      <c r="C160" s="53">
        <v>250</v>
      </c>
      <c r="D160" s="54">
        <v>20</v>
      </c>
      <c r="E160" s="55">
        <v>1116.3000000000002</v>
      </c>
      <c r="F160" s="55">
        <v>191.01</v>
      </c>
      <c r="G160" s="24">
        <f t="shared" si="53"/>
        <v>1577.3100000000002</v>
      </c>
      <c r="H160" s="53">
        <v>5</v>
      </c>
      <c r="I160" s="53">
        <v>0</v>
      </c>
      <c r="J160" s="24">
        <f t="shared" si="54"/>
        <v>5</v>
      </c>
      <c r="K160" s="53">
        <v>0</v>
      </c>
      <c r="L160" s="53">
        <v>0</v>
      </c>
      <c r="M160" s="24">
        <f t="shared" si="55"/>
        <v>0</v>
      </c>
      <c r="N160" s="53">
        <v>10</v>
      </c>
      <c r="O160" s="54">
        <v>0</v>
      </c>
      <c r="P160" s="25">
        <f t="shared" si="56"/>
        <v>10</v>
      </c>
      <c r="Q160" s="15">
        <f t="shared" si="57"/>
        <v>265</v>
      </c>
      <c r="R160" s="15">
        <f t="shared" si="58"/>
        <v>20</v>
      </c>
      <c r="S160" s="15">
        <f t="shared" si="59"/>
        <v>1116.3000000000002</v>
      </c>
      <c r="T160" s="15">
        <f t="shared" si="60"/>
        <v>191.01</v>
      </c>
      <c r="U160" s="24">
        <f t="shared" si="61"/>
        <v>1592.3100000000002</v>
      </c>
    </row>
    <row r="161" spans="1:21" ht="40.5" x14ac:dyDescent="0.3">
      <c r="A161" s="21">
        <v>20</v>
      </c>
      <c r="B161" s="22" t="s">
        <v>121</v>
      </c>
      <c r="C161" s="53">
        <v>10</v>
      </c>
      <c r="D161" s="54">
        <v>0</v>
      </c>
      <c r="E161" s="55">
        <v>0</v>
      </c>
      <c r="F161" s="55">
        <v>0</v>
      </c>
      <c r="G161" s="24">
        <f t="shared" si="53"/>
        <v>10</v>
      </c>
      <c r="H161" s="53">
        <v>2</v>
      </c>
      <c r="I161" s="53">
        <v>0</v>
      </c>
      <c r="J161" s="24">
        <f t="shared" si="54"/>
        <v>2</v>
      </c>
      <c r="K161" s="53">
        <v>10</v>
      </c>
      <c r="L161" s="53">
        <v>0</v>
      </c>
      <c r="M161" s="24">
        <f t="shared" si="55"/>
        <v>10</v>
      </c>
      <c r="N161" s="53">
        <v>2</v>
      </c>
      <c r="O161" s="54">
        <v>0</v>
      </c>
      <c r="P161" s="25">
        <f t="shared" si="56"/>
        <v>2</v>
      </c>
      <c r="Q161" s="15">
        <f t="shared" si="57"/>
        <v>24</v>
      </c>
      <c r="R161" s="15">
        <f t="shared" si="58"/>
        <v>0</v>
      </c>
      <c r="S161" s="15">
        <f t="shared" si="59"/>
        <v>0</v>
      </c>
      <c r="T161" s="15">
        <f t="shared" si="60"/>
        <v>0</v>
      </c>
      <c r="U161" s="24">
        <f t="shared" si="61"/>
        <v>24</v>
      </c>
    </row>
    <row r="162" spans="1:21" s="20" customFormat="1" x14ac:dyDescent="0.25">
      <c r="A162" s="27"/>
      <c r="B162" s="28" t="s">
        <v>120</v>
      </c>
      <c r="C162" s="31">
        <f t="shared" ref="C162:U162" si="66">+C160+C161</f>
        <v>260</v>
      </c>
      <c r="D162" s="32">
        <f t="shared" si="66"/>
        <v>20</v>
      </c>
      <c r="E162" s="31">
        <f t="shared" si="66"/>
        <v>1116.3000000000002</v>
      </c>
      <c r="F162" s="31">
        <f t="shared" si="66"/>
        <v>191.01</v>
      </c>
      <c r="G162" s="31">
        <f t="shared" si="66"/>
        <v>1587.3100000000002</v>
      </c>
      <c r="H162" s="31">
        <f t="shared" si="66"/>
        <v>7</v>
      </c>
      <c r="I162" s="31">
        <f t="shared" si="66"/>
        <v>0</v>
      </c>
      <c r="J162" s="31">
        <f t="shared" si="66"/>
        <v>7</v>
      </c>
      <c r="K162" s="31">
        <f t="shared" si="66"/>
        <v>10</v>
      </c>
      <c r="L162" s="31">
        <f t="shared" si="66"/>
        <v>0</v>
      </c>
      <c r="M162" s="31">
        <f t="shared" si="66"/>
        <v>10</v>
      </c>
      <c r="N162" s="31">
        <f t="shared" si="66"/>
        <v>12</v>
      </c>
      <c r="O162" s="31">
        <f t="shared" si="66"/>
        <v>0</v>
      </c>
      <c r="P162" s="31">
        <f t="shared" si="66"/>
        <v>12</v>
      </c>
      <c r="Q162" s="31">
        <f t="shared" si="66"/>
        <v>289</v>
      </c>
      <c r="R162" s="31">
        <f t="shared" si="66"/>
        <v>20</v>
      </c>
      <c r="S162" s="31">
        <f t="shared" si="66"/>
        <v>1116.3000000000002</v>
      </c>
      <c r="T162" s="31">
        <f t="shared" si="66"/>
        <v>191.01</v>
      </c>
      <c r="U162" s="31">
        <f t="shared" si="66"/>
        <v>1616.3100000000002</v>
      </c>
    </row>
    <row r="163" spans="1:21" x14ac:dyDescent="0.3">
      <c r="A163" s="21">
        <v>21</v>
      </c>
      <c r="B163" s="22" t="s">
        <v>122</v>
      </c>
      <c r="C163" s="53">
        <v>3100</v>
      </c>
      <c r="D163" s="54">
        <v>350</v>
      </c>
      <c r="E163" s="55">
        <v>9589.49</v>
      </c>
      <c r="F163" s="55">
        <v>11227.550000000001</v>
      </c>
      <c r="G163" s="24">
        <f t="shared" si="53"/>
        <v>24267.040000000001</v>
      </c>
      <c r="H163" s="53">
        <v>50</v>
      </c>
      <c r="I163" s="53">
        <v>10</v>
      </c>
      <c r="J163" s="24">
        <f t="shared" si="54"/>
        <v>60</v>
      </c>
      <c r="K163" s="53">
        <v>30</v>
      </c>
      <c r="L163" s="53">
        <v>0</v>
      </c>
      <c r="M163" s="24">
        <f t="shared" si="55"/>
        <v>30</v>
      </c>
      <c r="N163" s="64">
        <v>530</v>
      </c>
      <c r="O163" s="54">
        <v>48</v>
      </c>
      <c r="P163" s="25">
        <f t="shared" si="56"/>
        <v>578</v>
      </c>
      <c r="Q163" s="15">
        <f t="shared" si="57"/>
        <v>3710</v>
      </c>
      <c r="R163" s="15">
        <f t="shared" si="58"/>
        <v>408</v>
      </c>
      <c r="S163" s="15">
        <f t="shared" si="59"/>
        <v>9589.49</v>
      </c>
      <c r="T163" s="15">
        <f t="shared" si="60"/>
        <v>11227.550000000001</v>
      </c>
      <c r="U163" s="24">
        <f t="shared" si="61"/>
        <v>24935.040000000001</v>
      </c>
    </row>
    <row r="164" spans="1:21" x14ac:dyDescent="0.3">
      <c r="A164" s="21">
        <v>22</v>
      </c>
      <c r="B164" s="22" t="s">
        <v>123</v>
      </c>
      <c r="C164" s="53">
        <v>480</v>
      </c>
      <c r="D164" s="54">
        <v>40</v>
      </c>
      <c r="E164" s="55">
        <v>1747.92</v>
      </c>
      <c r="F164" s="55">
        <v>40</v>
      </c>
      <c r="G164" s="24">
        <f t="shared" si="53"/>
        <v>2307.92</v>
      </c>
      <c r="H164" s="53">
        <v>0</v>
      </c>
      <c r="I164" s="53">
        <v>0</v>
      </c>
      <c r="J164" s="24">
        <f t="shared" si="54"/>
        <v>0</v>
      </c>
      <c r="K164" s="53">
        <v>0</v>
      </c>
      <c r="L164" s="53">
        <v>0</v>
      </c>
      <c r="M164" s="24">
        <f t="shared" si="55"/>
        <v>0</v>
      </c>
      <c r="N164" s="53">
        <v>5</v>
      </c>
      <c r="O164" s="54">
        <v>1</v>
      </c>
      <c r="P164" s="25">
        <f t="shared" si="56"/>
        <v>6</v>
      </c>
      <c r="Q164" s="15">
        <f t="shared" si="57"/>
        <v>485</v>
      </c>
      <c r="R164" s="15">
        <f t="shared" si="58"/>
        <v>41</v>
      </c>
      <c r="S164" s="15">
        <f t="shared" si="59"/>
        <v>1747.92</v>
      </c>
      <c r="T164" s="15">
        <f t="shared" si="60"/>
        <v>40</v>
      </c>
      <c r="U164" s="24">
        <f t="shared" si="61"/>
        <v>2313.92</v>
      </c>
    </row>
    <row r="165" spans="1:21" ht="40.5" x14ac:dyDescent="0.3">
      <c r="A165" s="21">
        <v>23</v>
      </c>
      <c r="B165" s="22" t="s">
        <v>124</v>
      </c>
      <c r="C165" s="53">
        <v>80</v>
      </c>
      <c r="D165" s="57">
        <f>40-24</f>
        <v>16</v>
      </c>
      <c r="E165" s="66">
        <v>0</v>
      </c>
      <c r="F165" s="66">
        <v>0</v>
      </c>
      <c r="G165" s="24">
        <f t="shared" si="53"/>
        <v>96</v>
      </c>
      <c r="H165" s="53">
        <v>0</v>
      </c>
      <c r="I165" s="53">
        <v>0</v>
      </c>
      <c r="J165" s="24">
        <f t="shared" si="54"/>
        <v>0</v>
      </c>
      <c r="K165" s="53">
        <v>10</v>
      </c>
      <c r="L165" s="53">
        <v>0</v>
      </c>
      <c r="M165" s="24">
        <f t="shared" si="55"/>
        <v>10</v>
      </c>
      <c r="N165" s="53">
        <v>1</v>
      </c>
      <c r="O165" s="54">
        <v>0</v>
      </c>
      <c r="P165" s="25">
        <f t="shared" si="56"/>
        <v>1</v>
      </c>
      <c r="Q165" s="15">
        <f t="shared" si="57"/>
        <v>91</v>
      </c>
      <c r="R165" s="15">
        <f t="shared" si="58"/>
        <v>16</v>
      </c>
      <c r="S165" s="15">
        <f t="shared" si="59"/>
        <v>0</v>
      </c>
      <c r="T165" s="15">
        <f t="shared" si="60"/>
        <v>0</v>
      </c>
      <c r="U165" s="24">
        <f t="shared" si="61"/>
        <v>107</v>
      </c>
    </row>
    <row r="166" spans="1:21" s="20" customFormat="1" x14ac:dyDescent="0.25">
      <c r="A166" s="27"/>
      <c r="B166" s="28" t="s">
        <v>123</v>
      </c>
      <c r="C166" s="31">
        <f t="shared" ref="C166:U166" si="67">+C164+C165</f>
        <v>560</v>
      </c>
      <c r="D166" s="32">
        <f t="shared" si="67"/>
        <v>56</v>
      </c>
      <c r="E166" s="31">
        <f t="shared" si="67"/>
        <v>1747.92</v>
      </c>
      <c r="F166" s="31">
        <f t="shared" si="67"/>
        <v>40</v>
      </c>
      <c r="G166" s="31">
        <f t="shared" si="67"/>
        <v>2403.92</v>
      </c>
      <c r="H166" s="31">
        <f t="shared" si="67"/>
        <v>0</v>
      </c>
      <c r="I166" s="31">
        <f t="shared" si="67"/>
        <v>0</v>
      </c>
      <c r="J166" s="31">
        <f t="shared" si="67"/>
        <v>0</v>
      </c>
      <c r="K166" s="31">
        <f t="shared" si="67"/>
        <v>10</v>
      </c>
      <c r="L166" s="31">
        <f t="shared" si="67"/>
        <v>0</v>
      </c>
      <c r="M166" s="31">
        <f t="shared" si="67"/>
        <v>10</v>
      </c>
      <c r="N166" s="31">
        <f t="shared" si="67"/>
        <v>6</v>
      </c>
      <c r="O166" s="31">
        <f t="shared" si="67"/>
        <v>1</v>
      </c>
      <c r="P166" s="31">
        <f t="shared" si="67"/>
        <v>7</v>
      </c>
      <c r="Q166" s="31">
        <f t="shared" si="67"/>
        <v>576</v>
      </c>
      <c r="R166" s="31">
        <f t="shared" si="67"/>
        <v>57</v>
      </c>
      <c r="S166" s="31">
        <f t="shared" si="67"/>
        <v>1747.92</v>
      </c>
      <c r="T166" s="31">
        <f t="shared" si="67"/>
        <v>40</v>
      </c>
      <c r="U166" s="31">
        <f t="shared" si="67"/>
        <v>2420.92</v>
      </c>
    </row>
    <row r="167" spans="1:21" x14ac:dyDescent="0.3">
      <c r="A167" s="21">
        <v>24</v>
      </c>
      <c r="B167" s="22" t="s">
        <v>125</v>
      </c>
      <c r="C167" s="53">
        <v>300</v>
      </c>
      <c r="D167" s="58">
        <f>83+10-0.89</f>
        <v>92.11</v>
      </c>
      <c r="E167" s="59">
        <v>901.9</v>
      </c>
      <c r="F167" s="59">
        <v>125.47</v>
      </c>
      <c r="G167" s="24">
        <f t="shared" si="53"/>
        <v>1419.48</v>
      </c>
      <c r="H167" s="53">
        <v>0</v>
      </c>
      <c r="I167" s="53">
        <v>0</v>
      </c>
      <c r="J167" s="24">
        <f t="shared" si="54"/>
        <v>0</v>
      </c>
      <c r="K167" s="53">
        <v>10</v>
      </c>
      <c r="L167" s="56">
        <v>2</v>
      </c>
      <c r="M167" s="24">
        <f t="shared" si="55"/>
        <v>12</v>
      </c>
      <c r="N167" s="53">
        <v>15</v>
      </c>
      <c r="O167" s="58">
        <f>5+10+3</f>
        <v>18</v>
      </c>
      <c r="P167" s="25">
        <f t="shared" si="56"/>
        <v>33</v>
      </c>
      <c r="Q167" s="15">
        <f t="shared" si="57"/>
        <v>325</v>
      </c>
      <c r="R167" s="15">
        <f t="shared" si="58"/>
        <v>112.11</v>
      </c>
      <c r="S167" s="15">
        <f t="shared" si="59"/>
        <v>901.9</v>
      </c>
      <c r="T167" s="15">
        <f t="shared" si="60"/>
        <v>125.47</v>
      </c>
      <c r="U167" s="24">
        <f t="shared" si="61"/>
        <v>1464.48</v>
      </c>
    </row>
    <row r="168" spans="1:21" x14ac:dyDescent="0.3">
      <c r="A168" s="21">
        <v>25</v>
      </c>
      <c r="B168" s="22" t="s">
        <v>126</v>
      </c>
      <c r="C168" s="53">
        <v>500</v>
      </c>
      <c r="D168" s="54">
        <v>40</v>
      </c>
      <c r="E168" s="55">
        <v>1267.05</v>
      </c>
      <c r="F168" s="55">
        <v>48</v>
      </c>
      <c r="G168" s="24">
        <f t="shared" si="53"/>
        <v>1855.05</v>
      </c>
      <c r="H168" s="53">
        <v>10</v>
      </c>
      <c r="I168" s="53">
        <v>0</v>
      </c>
      <c r="J168" s="24">
        <f t="shared" si="54"/>
        <v>10</v>
      </c>
      <c r="K168" s="53">
        <v>2</v>
      </c>
      <c r="L168" s="53">
        <v>0</v>
      </c>
      <c r="M168" s="24">
        <f t="shared" si="55"/>
        <v>2</v>
      </c>
      <c r="N168" s="53">
        <v>10</v>
      </c>
      <c r="O168" s="54">
        <v>2</v>
      </c>
      <c r="P168" s="25">
        <f t="shared" si="56"/>
        <v>12</v>
      </c>
      <c r="Q168" s="15">
        <f t="shared" si="57"/>
        <v>522</v>
      </c>
      <c r="R168" s="15">
        <f t="shared" si="58"/>
        <v>42</v>
      </c>
      <c r="S168" s="15">
        <f t="shared" si="59"/>
        <v>1267.05</v>
      </c>
      <c r="T168" s="15">
        <f t="shared" si="60"/>
        <v>48</v>
      </c>
      <c r="U168" s="24">
        <f t="shared" si="61"/>
        <v>1879.05</v>
      </c>
    </row>
    <row r="169" spans="1:21" ht="40.5" x14ac:dyDescent="0.3">
      <c r="A169" s="21">
        <v>26</v>
      </c>
      <c r="B169" s="22" t="s">
        <v>127</v>
      </c>
      <c r="C169" s="53">
        <v>130</v>
      </c>
      <c r="D169" s="60">
        <f>18</f>
        <v>18</v>
      </c>
      <c r="E169" s="61">
        <v>0</v>
      </c>
      <c r="F169" s="61">
        <v>0</v>
      </c>
      <c r="G169" s="24">
        <f t="shared" si="53"/>
        <v>148</v>
      </c>
      <c r="H169" s="53">
        <v>0</v>
      </c>
      <c r="I169" s="53">
        <v>0</v>
      </c>
      <c r="J169" s="24">
        <f t="shared" si="54"/>
        <v>0</v>
      </c>
      <c r="K169" s="53">
        <v>0</v>
      </c>
      <c r="L169" s="53">
        <v>0</v>
      </c>
      <c r="M169" s="24">
        <f t="shared" si="55"/>
        <v>0</v>
      </c>
      <c r="N169" s="53">
        <v>5</v>
      </c>
      <c r="O169" s="54">
        <v>1</v>
      </c>
      <c r="P169" s="25">
        <f t="shared" si="56"/>
        <v>6</v>
      </c>
      <c r="Q169" s="15">
        <f t="shared" si="57"/>
        <v>135</v>
      </c>
      <c r="R169" s="15">
        <f t="shared" si="58"/>
        <v>19</v>
      </c>
      <c r="S169" s="15">
        <f t="shared" si="59"/>
        <v>0</v>
      </c>
      <c r="T169" s="15">
        <f t="shared" si="60"/>
        <v>0</v>
      </c>
      <c r="U169" s="24">
        <f t="shared" si="61"/>
        <v>154</v>
      </c>
    </row>
    <row r="170" spans="1:21" s="20" customFormat="1" x14ac:dyDescent="0.25">
      <c r="A170" s="27"/>
      <c r="B170" s="28" t="s">
        <v>126</v>
      </c>
      <c r="C170" s="31">
        <f t="shared" ref="C170:U170" si="68">+C168+C169</f>
        <v>630</v>
      </c>
      <c r="D170" s="32">
        <f t="shared" si="68"/>
        <v>58</v>
      </c>
      <c r="E170" s="31">
        <f t="shared" si="68"/>
        <v>1267.05</v>
      </c>
      <c r="F170" s="31">
        <f t="shared" si="68"/>
        <v>48</v>
      </c>
      <c r="G170" s="31">
        <f t="shared" si="68"/>
        <v>2003.05</v>
      </c>
      <c r="H170" s="31">
        <f t="shared" si="68"/>
        <v>10</v>
      </c>
      <c r="I170" s="31">
        <f t="shared" si="68"/>
        <v>0</v>
      </c>
      <c r="J170" s="31">
        <f t="shared" si="68"/>
        <v>10</v>
      </c>
      <c r="K170" s="31">
        <f t="shared" si="68"/>
        <v>2</v>
      </c>
      <c r="L170" s="31">
        <f t="shared" si="68"/>
        <v>0</v>
      </c>
      <c r="M170" s="31">
        <f t="shared" si="68"/>
        <v>2</v>
      </c>
      <c r="N170" s="31">
        <f t="shared" si="68"/>
        <v>15</v>
      </c>
      <c r="O170" s="31">
        <f t="shared" si="68"/>
        <v>3</v>
      </c>
      <c r="P170" s="31">
        <f t="shared" si="68"/>
        <v>18</v>
      </c>
      <c r="Q170" s="31">
        <f t="shared" si="68"/>
        <v>657</v>
      </c>
      <c r="R170" s="31">
        <f t="shared" si="68"/>
        <v>61</v>
      </c>
      <c r="S170" s="31">
        <f t="shared" si="68"/>
        <v>1267.05</v>
      </c>
      <c r="T170" s="31">
        <f t="shared" si="68"/>
        <v>48</v>
      </c>
      <c r="U170" s="31">
        <f t="shared" si="68"/>
        <v>2033.05</v>
      </c>
    </row>
    <row r="171" spans="1:21" x14ac:dyDescent="0.3">
      <c r="A171" s="21">
        <v>27</v>
      </c>
      <c r="B171" s="22" t="s">
        <v>128</v>
      </c>
      <c r="C171" s="53">
        <v>160</v>
      </c>
      <c r="D171" s="58">
        <f>20+20</f>
        <v>40</v>
      </c>
      <c r="E171" s="59">
        <v>911</v>
      </c>
      <c r="F171" s="59">
        <v>2</v>
      </c>
      <c r="G171" s="24">
        <f t="shared" si="53"/>
        <v>1113</v>
      </c>
      <c r="H171" s="53">
        <v>15</v>
      </c>
      <c r="I171" s="53">
        <v>6</v>
      </c>
      <c r="J171" s="24">
        <f t="shared" si="54"/>
        <v>21</v>
      </c>
      <c r="K171" s="53">
        <v>0</v>
      </c>
      <c r="L171" s="53">
        <v>0</v>
      </c>
      <c r="M171" s="24">
        <f t="shared" si="55"/>
        <v>0</v>
      </c>
      <c r="N171" s="53">
        <v>30</v>
      </c>
      <c r="O171" s="54">
        <v>5</v>
      </c>
      <c r="P171" s="25">
        <f t="shared" si="56"/>
        <v>35</v>
      </c>
      <c r="Q171" s="15">
        <f t="shared" si="57"/>
        <v>205</v>
      </c>
      <c r="R171" s="15">
        <f t="shared" si="58"/>
        <v>51</v>
      </c>
      <c r="S171" s="15">
        <f t="shared" si="59"/>
        <v>911</v>
      </c>
      <c r="T171" s="15">
        <f t="shared" si="60"/>
        <v>2</v>
      </c>
      <c r="U171" s="24">
        <f t="shared" si="61"/>
        <v>1169</v>
      </c>
    </row>
    <row r="172" spans="1:21" x14ac:dyDescent="0.3">
      <c r="A172" s="51">
        <v>28</v>
      </c>
      <c r="B172" s="38" t="s">
        <v>129</v>
      </c>
      <c r="C172" s="53">
        <v>0</v>
      </c>
      <c r="D172" s="54">
        <v>0</v>
      </c>
      <c r="E172" s="55">
        <v>432.29</v>
      </c>
      <c r="F172" s="55">
        <v>18.5</v>
      </c>
      <c r="G172" s="24">
        <f t="shared" si="53"/>
        <v>450.79</v>
      </c>
      <c r="H172" s="56">
        <f>400+20</f>
        <v>420</v>
      </c>
      <c r="I172" s="53">
        <f>90+11.9</f>
        <v>101.9</v>
      </c>
      <c r="J172" s="24">
        <f t="shared" si="54"/>
        <v>521.9</v>
      </c>
      <c r="K172" s="53">
        <v>70</v>
      </c>
      <c r="L172" s="53">
        <v>3</v>
      </c>
      <c r="M172" s="24">
        <f t="shared" si="55"/>
        <v>73</v>
      </c>
      <c r="N172" s="53">
        <v>0</v>
      </c>
      <c r="O172" s="54">
        <v>0</v>
      </c>
      <c r="P172" s="25">
        <f t="shared" si="56"/>
        <v>0</v>
      </c>
      <c r="Q172" s="15">
        <f t="shared" si="57"/>
        <v>490</v>
      </c>
      <c r="R172" s="15">
        <f t="shared" si="58"/>
        <v>104.9</v>
      </c>
      <c r="S172" s="15">
        <f t="shared" si="59"/>
        <v>432.29</v>
      </c>
      <c r="T172" s="15">
        <f t="shared" si="60"/>
        <v>18.5</v>
      </c>
      <c r="U172" s="24">
        <f t="shared" si="61"/>
        <v>1045.69</v>
      </c>
    </row>
    <row r="173" spans="1:21" x14ac:dyDescent="0.3">
      <c r="A173" s="51">
        <v>29</v>
      </c>
      <c r="B173" s="38" t="s">
        <v>130</v>
      </c>
      <c r="C173" s="53">
        <v>0</v>
      </c>
      <c r="D173" s="54">
        <v>0</v>
      </c>
      <c r="E173" s="55">
        <v>762.8</v>
      </c>
      <c r="F173" s="55">
        <v>30</v>
      </c>
      <c r="G173" s="24">
        <f t="shared" si="53"/>
        <v>792.8</v>
      </c>
      <c r="H173" s="62">
        <f>430-64</f>
        <v>366</v>
      </c>
      <c r="I173" s="53">
        <v>113</v>
      </c>
      <c r="J173" s="24">
        <f t="shared" si="54"/>
        <v>479</v>
      </c>
      <c r="K173" s="62">
        <f>120-10</f>
        <v>110</v>
      </c>
      <c r="L173" s="53">
        <v>9</v>
      </c>
      <c r="M173" s="24">
        <f t="shared" si="55"/>
        <v>119</v>
      </c>
      <c r="N173" s="53">
        <v>35</v>
      </c>
      <c r="O173" s="54">
        <v>6</v>
      </c>
      <c r="P173" s="25">
        <f t="shared" si="56"/>
        <v>41</v>
      </c>
      <c r="Q173" s="15">
        <f t="shared" si="57"/>
        <v>511</v>
      </c>
      <c r="R173" s="15">
        <f t="shared" si="58"/>
        <v>128</v>
      </c>
      <c r="S173" s="15">
        <f t="shared" si="59"/>
        <v>762.8</v>
      </c>
      <c r="T173" s="15">
        <f t="shared" si="60"/>
        <v>30</v>
      </c>
      <c r="U173" s="24">
        <f t="shared" si="61"/>
        <v>1431.8</v>
      </c>
    </row>
    <row r="174" spans="1:21" x14ac:dyDescent="0.3">
      <c r="A174" s="51">
        <v>30</v>
      </c>
      <c r="B174" s="38" t="s">
        <v>131</v>
      </c>
      <c r="C174" s="53">
        <v>80</v>
      </c>
      <c r="D174" s="54">
        <v>15</v>
      </c>
      <c r="E174" s="55">
        <v>97.35</v>
      </c>
      <c r="F174" s="55">
        <v>0</v>
      </c>
      <c r="G174" s="24">
        <f t="shared" si="53"/>
        <v>192.35</v>
      </c>
      <c r="H174" s="53">
        <v>150</v>
      </c>
      <c r="I174" s="53">
        <v>46</v>
      </c>
      <c r="J174" s="24">
        <f t="shared" si="54"/>
        <v>196</v>
      </c>
      <c r="K174" s="53">
        <v>149</v>
      </c>
      <c r="L174" s="53">
        <v>10</v>
      </c>
      <c r="M174" s="24">
        <f t="shared" si="55"/>
        <v>159</v>
      </c>
      <c r="N174" s="53">
        <v>35</v>
      </c>
      <c r="O174" s="54">
        <v>2</v>
      </c>
      <c r="P174" s="25">
        <f t="shared" si="56"/>
        <v>37</v>
      </c>
      <c r="Q174" s="15">
        <f t="shared" si="57"/>
        <v>414</v>
      </c>
      <c r="R174" s="15">
        <f t="shared" si="58"/>
        <v>73</v>
      </c>
      <c r="S174" s="15">
        <f t="shared" si="59"/>
        <v>97.35</v>
      </c>
      <c r="T174" s="15">
        <f t="shared" si="60"/>
        <v>0</v>
      </c>
      <c r="U174" s="24">
        <f t="shared" si="61"/>
        <v>584.35</v>
      </c>
    </row>
    <row r="175" spans="1:21" x14ac:dyDescent="0.3">
      <c r="A175" s="51">
        <v>31</v>
      </c>
      <c r="B175" s="38" t="s">
        <v>132</v>
      </c>
      <c r="C175" s="53">
        <v>60</v>
      </c>
      <c r="D175" s="54">
        <v>10</v>
      </c>
      <c r="E175" s="55">
        <v>0</v>
      </c>
      <c r="F175" s="55">
        <v>0</v>
      </c>
      <c r="G175" s="24">
        <f t="shared" si="53"/>
        <v>70</v>
      </c>
      <c r="H175" s="53">
        <v>128</v>
      </c>
      <c r="I175" s="53">
        <v>20</v>
      </c>
      <c r="J175" s="24">
        <f t="shared" si="54"/>
        <v>148</v>
      </c>
      <c r="K175" s="53">
        <v>55</v>
      </c>
      <c r="L175" s="53">
        <v>0</v>
      </c>
      <c r="M175" s="24">
        <f t="shared" si="55"/>
        <v>55</v>
      </c>
      <c r="N175" s="53">
        <v>30</v>
      </c>
      <c r="O175" s="54">
        <v>3</v>
      </c>
      <c r="P175" s="25">
        <f t="shared" si="56"/>
        <v>33</v>
      </c>
      <c r="Q175" s="15">
        <f t="shared" si="57"/>
        <v>273</v>
      </c>
      <c r="R175" s="15">
        <f t="shared" si="58"/>
        <v>33</v>
      </c>
      <c r="S175" s="15">
        <f t="shared" si="59"/>
        <v>0</v>
      </c>
      <c r="T175" s="15">
        <f t="shared" si="60"/>
        <v>0</v>
      </c>
      <c r="U175" s="24">
        <f t="shared" si="61"/>
        <v>306</v>
      </c>
    </row>
    <row r="176" spans="1:21" s="20" customFormat="1" x14ac:dyDescent="0.25">
      <c r="A176" s="67"/>
      <c r="B176" s="41" t="s">
        <v>130</v>
      </c>
      <c r="C176" s="31">
        <f t="shared" ref="C176:U176" si="69">+C173+C174+C175</f>
        <v>140</v>
      </c>
      <c r="D176" s="32">
        <f t="shared" si="69"/>
        <v>25</v>
      </c>
      <c r="E176" s="31">
        <f t="shared" si="69"/>
        <v>860.15</v>
      </c>
      <c r="F176" s="31">
        <f t="shared" si="69"/>
        <v>30</v>
      </c>
      <c r="G176" s="31">
        <f t="shared" si="69"/>
        <v>1055.1500000000001</v>
      </c>
      <c r="H176" s="31">
        <f t="shared" si="69"/>
        <v>644</v>
      </c>
      <c r="I176" s="31">
        <f t="shared" si="69"/>
        <v>179</v>
      </c>
      <c r="J176" s="31">
        <f t="shared" si="69"/>
        <v>823</v>
      </c>
      <c r="K176" s="31">
        <f t="shared" si="69"/>
        <v>314</v>
      </c>
      <c r="L176" s="31">
        <f t="shared" si="69"/>
        <v>19</v>
      </c>
      <c r="M176" s="31">
        <f t="shared" si="69"/>
        <v>333</v>
      </c>
      <c r="N176" s="31">
        <f t="shared" si="69"/>
        <v>100</v>
      </c>
      <c r="O176" s="31">
        <f t="shared" si="69"/>
        <v>11</v>
      </c>
      <c r="P176" s="31">
        <f t="shared" si="69"/>
        <v>111</v>
      </c>
      <c r="Q176" s="31">
        <f t="shared" si="69"/>
        <v>1198</v>
      </c>
      <c r="R176" s="31">
        <f t="shared" si="69"/>
        <v>234</v>
      </c>
      <c r="S176" s="31">
        <f t="shared" si="69"/>
        <v>860.15</v>
      </c>
      <c r="T176" s="31">
        <f t="shared" si="69"/>
        <v>30</v>
      </c>
      <c r="U176" s="31">
        <f t="shared" si="69"/>
        <v>2322.15</v>
      </c>
    </row>
    <row r="177" spans="1:23" x14ac:dyDescent="0.3">
      <c r="A177" s="51">
        <v>32</v>
      </c>
      <c r="B177" s="38" t="s">
        <v>133</v>
      </c>
      <c r="C177" s="53">
        <v>0</v>
      </c>
      <c r="D177" s="54">
        <v>0</v>
      </c>
      <c r="E177" s="55">
        <v>443.54999999999995</v>
      </c>
      <c r="F177" s="55">
        <v>24.599999999999998</v>
      </c>
      <c r="G177" s="24">
        <f t="shared" si="53"/>
        <v>468.15</v>
      </c>
      <c r="H177" s="56">
        <f>401+28</f>
        <v>429</v>
      </c>
      <c r="I177" s="53">
        <v>85</v>
      </c>
      <c r="J177" s="24">
        <f t="shared" si="54"/>
        <v>514</v>
      </c>
      <c r="K177" s="53">
        <v>80</v>
      </c>
      <c r="L177" s="62">
        <f>10-2</f>
        <v>8</v>
      </c>
      <c r="M177" s="24">
        <f t="shared" si="55"/>
        <v>88</v>
      </c>
      <c r="N177" s="53">
        <v>0</v>
      </c>
      <c r="O177" s="54">
        <v>0</v>
      </c>
      <c r="P177" s="25">
        <f t="shared" si="56"/>
        <v>0</v>
      </c>
      <c r="Q177" s="15">
        <f t="shared" si="57"/>
        <v>509</v>
      </c>
      <c r="R177" s="15">
        <f t="shared" si="58"/>
        <v>93</v>
      </c>
      <c r="S177" s="15">
        <f t="shared" si="59"/>
        <v>443.54999999999995</v>
      </c>
      <c r="T177" s="15">
        <f t="shared" si="60"/>
        <v>24.599999999999998</v>
      </c>
      <c r="U177" s="24">
        <f t="shared" si="61"/>
        <v>1070.1499999999999</v>
      </c>
    </row>
    <row r="178" spans="1:23" x14ac:dyDescent="0.3">
      <c r="A178" s="21">
        <v>33</v>
      </c>
      <c r="B178" s="22" t="s">
        <v>134</v>
      </c>
      <c r="C178" s="53">
        <v>360</v>
      </c>
      <c r="D178" s="54">
        <v>30</v>
      </c>
      <c r="E178" s="55">
        <v>918.91</v>
      </c>
      <c r="F178" s="55">
        <v>98.75</v>
      </c>
      <c r="G178" s="24">
        <f t="shared" si="53"/>
        <v>1407.6599999999999</v>
      </c>
      <c r="H178" s="56">
        <f>30+25</f>
        <v>55</v>
      </c>
      <c r="I178" s="53">
        <v>5</v>
      </c>
      <c r="J178" s="24">
        <f t="shared" si="54"/>
        <v>60</v>
      </c>
      <c r="K178" s="53">
        <v>0</v>
      </c>
      <c r="L178" s="53">
        <v>0</v>
      </c>
      <c r="M178" s="24">
        <f t="shared" si="55"/>
        <v>0</v>
      </c>
      <c r="N178" s="64">
        <v>45</v>
      </c>
      <c r="O178" s="54">
        <v>15</v>
      </c>
      <c r="P178" s="25">
        <f t="shared" si="56"/>
        <v>60</v>
      </c>
      <c r="Q178" s="15">
        <f t="shared" si="57"/>
        <v>460</v>
      </c>
      <c r="R178" s="15">
        <f t="shared" si="58"/>
        <v>50</v>
      </c>
      <c r="S178" s="15">
        <f t="shared" si="59"/>
        <v>918.91</v>
      </c>
      <c r="T178" s="15">
        <f t="shared" si="60"/>
        <v>98.75</v>
      </c>
      <c r="U178" s="24">
        <f t="shared" si="61"/>
        <v>1527.6599999999999</v>
      </c>
    </row>
    <row r="179" spans="1:23" x14ac:dyDescent="0.3">
      <c r="A179" s="21">
        <v>34</v>
      </c>
      <c r="B179" s="22" t="s">
        <v>135</v>
      </c>
      <c r="C179" s="53">
        <v>315</v>
      </c>
      <c r="D179" s="57">
        <f>46-19.94</f>
        <v>26.06</v>
      </c>
      <c r="E179" s="66">
        <v>901.5</v>
      </c>
      <c r="F179" s="66">
        <v>439.84000000000003</v>
      </c>
      <c r="G179" s="24">
        <f t="shared" si="53"/>
        <v>1682.4</v>
      </c>
      <c r="H179" s="62">
        <f>30-5</f>
        <v>25</v>
      </c>
      <c r="I179" s="53">
        <v>0</v>
      </c>
      <c r="J179" s="24">
        <f t="shared" si="54"/>
        <v>25</v>
      </c>
      <c r="K179" s="53">
        <v>1</v>
      </c>
      <c r="L179" s="53">
        <v>0</v>
      </c>
      <c r="M179" s="24">
        <f t="shared" si="55"/>
        <v>1</v>
      </c>
      <c r="N179" s="62">
        <f>20-3</f>
        <v>17</v>
      </c>
      <c r="O179" s="54">
        <v>1</v>
      </c>
      <c r="P179" s="25">
        <f t="shared" si="56"/>
        <v>18</v>
      </c>
      <c r="Q179" s="15">
        <f t="shared" si="57"/>
        <v>358</v>
      </c>
      <c r="R179" s="15">
        <f t="shared" si="58"/>
        <v>27.06</v>
      </c>
      <c r="S179" s="15">
        <f t="shared" si="59"/>
        <v>901.5</v>
      </c>
      <c r="T179" s="15">
        <f t="shared" si="60"/>
        <v>439.84000000000003</v>
      </c>
      <c r="U179" s="24">
        <f t="shared" si="61"/>
        <v>1726.4</v>
      </c>
    </row>
    <row r="180" spans="1:23" x14ac:dyDescent="0.3">
      <c r="A180" s="21">
        <v>35</v>
      </c>
      <c r="B180" s="22" t="s">
        <v>136</v>
      </c>
      <c r="C180" s="53">
        <v>315</v>
      </c>
      <c r="D180" s="57">
        <f>35-15.17</f>
        <v>19.829999999999998</v>
      </c>
      <c r="E180" s="66">
        <v>114.5</v>
      </c>
      <c r="F180" s="66">
        <v>0</v>
      </c>
      <c r="G180" s="24">
        <f t="shared" si="53"/>
        <v>449.33</v>
      </c>
      <c r="H180" s="53">
        <v>0</v>
      </c>
      <c r="I180" s="53">
        <v>0</v>
      </c>
      <c r="J180" s="24">
        <f t="shared" si="54"/>
        <v>0</v>
      </c>
      <c r="K180" s="53">
        <v>20</v>
      </c>
      <c r="L180" s="53">
        <v>0</v>
      </c>
      <c r="M180" s="24">
        <f t="shared" si="55"/>
        <v>20</v>
      </c>
      <c r="N180" s="53">
        <v>25</v>
      </c>
      <c r="O180" s="54">
        <v>3</v>
      </c>
      <c r="P180" s="25">
        <f t="shared" si="56"/>
        <v>28</v>
      </c>
      <c r="Q180" s="15">
        <f t="shared" si="57"/>
        <v>360</v>
      </c>
      <c r="R180" s="15">
        <f t="shared" si="58"/>
        <v>22.83</v>
      </c>
      <c r="S180" s="15">
        <f t="shared" si="59"/>
        <v>114.5</v>
      </c>
      <c r="T180" s="15">
        <f t="shared" si="60"/>
        <v>0</v>
      </c>
      <c r="U180" s="24">
        <f t="shared" si="61"/>
        <v>497.33</v>
      </c>
    </row>
    <row r="181" spans="1:23" s="20" customFormat="1" x14ac:dyDescent="0.25">
      <c r="A181" s="27"/>
      <c r="B181" s="28" t="s">
        <v>135</v>
      </c>
      <c r="C181" s="31">
        <f t="shared" ref="C181:U181" si="70">+C179+C180</f>
        <v>630</v>
      </c>
      <c r="D181" s="32">
        <f t="shared" si="70"/>
        <v>45.89</v>
      </c>
      <c r="E181" s="31">
        <f t="shared" si="70"/>
        <v>1016</v>
      </c>
      <c r="F181" s="31">
        <f t="shared" si="70"/>
        <v>439.84000000000003</v>
      </c>
      <c r="G181" s="31">
        <f t="shared" si="70"/>
        <v>2131.73</v>
      </c>
      <c r="H181" s="31">
        <f t="shared" si="70"/>
        <v>25</v>
      </c>
      <c r="I181" s="31">
        <f t="shared" si="70"/>
        <v>0</v>
      </c>
      <c r="J181" s="31">
        <f t="shared" si="70"/>
        <v>25</v>
      </c>
      <c r="K181" s="31">
        <f t="shared" si="70"/>
        <v>21</v>
      </c>
      <c r="L181" s="31">
        <f t="shared" si="70"/>
        <v>0</v>
      </c>
      <c r="M181" s="31">
        <f t="shared" si="70"/>
        <v>21</v>
      </c>
      <c r="N181" s="31">
        <f t="shared" si="70"/>
        <v>42</v>
      </c>
      <c r="O181" s="31">
        <f t="shared" si="70"/>
        <v>4</v>
      </c>
      <c r="P181" s="31">
        <f t="shared" si="70"/>
        <v>46</v>
      </c>
      <c r="Q181" s="31">
        <f t="shared" si="70"/>
        <v>718</v>
      </c>
      <c r="R181" s="31">
        <f t="shared" si="70"/>
        <v>49.89</v>
      </c>
      <c r="S181" s="31">
        <f t="shared" si="70"/>
        <v>1016</v>
      </c>
      <c r="T181" s="31">
        <f t="shared" si="70"/>
        <v>439.84000000000003</v>
      </c>
      <c r="U181" s="31">
        <f t="shared" si="70"/>
        <v>2223.73</v>
      </c>
    </row>
    <row r="182" spans="1:23" x14ac:dyDescent="0.3">
      <c r="A182" s="21">
        <v>36</v>
      </c>
      <c r="B182" s="22" t="s">
        <v>137</v>
      </c>
      <c r="C182" s="53">
        <v>525</v>
      </c>
      <c r="D182" s="54">
        <v>40</v>
      </c>
      <c r="E182" s="55">
        <v>492.8</v>
      </c>
      <c r="F182" s="55">
        <v>13</v>
      </c>
      <c r="G182" s="24">
        <f t="shared" si="53"/>
        <v>1070.8</v>
      </c>
      <c r="H182" s="62">
        <f>14-2</f>
        <v>12</v>
      </c>
      <c r="I182" s="53">
        <v>0</v>
      </c>
      <c r="J182" s="24">
        <f t="shared" si="54"/>
        <v>12</v>
      </c>
      <c r="K182" s="53">
        <v>15</v>
      </c>
      <c r="L182" s="53">
        <v>0</v>
      </c>
      <c r="M182" s="24">
        <f t="shared" si="55"/>
        <v>15</v>
      </c>
      <c r="N182" s="62">
        <f>50-9</f>
        <v>41</v>
      </c>
      <c r="O182" s="54">
        <v>3</v>
      </c>
      <c r="P182" s="25">
        <f t="shared" si="56"/>
        <v>44</v>
      </c>
      <c r="Q182" s="15">
        <f t="shared" si="57"/>
        <v>593</v>
      </c>
      <c r="R182" s="15">
        <f t="shared" si="58"/>
        <v>43</v>
      </c>
      <c r="S182" s="15">
        <f t="shared" si="59"/>
        <v>492.8</v>
      </c>
      <c r="T182" s="15">
        <f t="shared" si="60"/>
        <v>13</v>
      </c>
      <c r="U182" s="24">
        <f t="shared" si="61"/>
        <v>1141.8</v>
      </c>
    </row>
    <row r="183" spans="1:23" x14ac:dyDescent="0.3">
      <c r="A183" s="21">
        <v>37</v>
      </c>
      <c r="B183" s="22" t="s">
        <v>138</v>
      </c>
      <c r="C183" s="53">
        <v>800</v>
      </c>
      <c r="D183" s="60">
        <f>75</f>
        <v>75</v>
      </c>
      <c r="E183" s="61">
        <v>1807.71</v>
      </c>
      <c r="F183" s="61">
        <v>59.05</v>
      </c>
      <c r="G183" s="24">
        <f t="shared" si="53"/>
        <v>2741.76</v>
      </c>
      <c r="H183" s="53">
        <v>15</v>
      </c>
      <c r="I183" s="53">
        <v>5</v>
      </c>
      <c r="J183" s="24">
        <f t="shared" si="54"/>
        <v>20</v>
      </c>
      <c r="K183" s="53">
        <v>25</v>
      </c>
      <c r="L183" s="53">
        <v>0</v>
      </c>
      <c r="M183" s="24">
        <f t="shared" si="55"/>
        <v>25</v>
      </c>
      <c r="N183" s="53">
        <v>40</v>
      </c>
      <c r="O183" s="54">
        <v>10</v>
      </c>
      <c r="P183" s="25">
        <f t="shared" si="56"/>
        <v>50</v>
      </c>
      <c r="Q183" s="15">
        <f t="shared" si="57"/>
        <v>880</v>
      </c>
      <c r="R183" s="15">
        <f t="shared" si="58"/>
        <v>90</v>
      </c>
      <c r="S183" s="15">
        <f t="shared" si="59"/>
        <v>1807.71</v>
      </c>
      <c r="T183" s="15">
        <f t="shared" si="60"/>
        <v>59.05</v>
      </c>
      <c r="U183" s="24">
        <f t="shared" si="61"/>
        <v>2836.76</v>
      </c>
    </row>
    <row r="184" spans="1:23" ht="40.5" x14ac:dyDescent="0.3">
      <c r="A184" s="21">
        <v>38</v>
      </c>
      <c r="B184" s="22" t="s">
        <v>139</v>
      </c>
      <c r="C184" s="53">
        <v>100</v>
      </c>
      <c r="D184" s="54">
        <v>15</v>
      </c>
      <c r="E184" s="55">
        <v>351.49</v>
      </c>
      <c r="F184" s="55">
        <v>0</v>
      </c>
      <c r="G184" s="24">
        <f t="shared" si="53"/>
        <v>466.49</v>
      </c>
      <c r="H184" s="53">
        <v>40</v>
      </c>
      <c r="I184" s="53">
        <v>20</v>
      </c>
      <c r="J184" s="24">
        <f t="shared" si="54"/>
        <v>60</v>
      </c>
      <c r="K184" s="53">
        <v>50</v>
      </c>
      <c r="L184" s="53">
        <v>0</v>
      </c>
      <c r="M184" s="24">
        <f t="shared" si="55"/>
        <v>50</v>
      </c>
      <c r="N184" s="53">
        <v>10</v>
      </c>
      <c r="O184" s="54">
        <v>6</v>
      </c>
      <c r="P184" s="25">
        <f t="shared" si="56"/>
        <v>16</v>
      </c>
      <c r="Q184" s="15">
        <f t="shared" si="57"/>
        <v>200</v>
      </c>
      <c r="R184" s="15">
        <f t="shared" si="58"/>
        <v>41</v>
      </c>
      <c r="S184" s="15">
        <f t="shared" si="59"/>
        <v>351.49</v>
      </c>
      <c r="T184" s="15">
        <f t="shared" si="60"/>
        <v>0</v>
      </c>
      <c r="U184" s="24">
        <f t="shared" si="61"/>
        <v>592.49</v>
      </c>
    </row>
    <row r="185" spans="1:23" ht="40.5" x14ac:dyDescent="0.3">
      <c r="A185" s="21">
        <v>39</v>
      </c>
      <c r="B185" s="22" t="s">
        <v>140</v>
      </c>
      <c r="C185" s="53">
        <v>70</v>
      </c>
      <c r="D185" s="54">
        <v>20</v>
      </c>
      <c r="E185" s="55">
        <v>0</v>
      </c>
      <c r="F185" s="55">
        <v>0</v>
      </c>
      <c r="G185" s="24">
        <f t="shared" si="53"/>
        <v>90</v>
      </c>
      <c r="H185" s="53">
        <v>130</v>
      </c>
      <c r="I185" s="53">
        <v>50</v>
      </c>
      <c r="J185" s="24">
        <f t="shared" si="54"/>
        <v>180</v>
      </c>
      <c r="K185" s="53">
        <v>55</v>
      </c>
      <c r="L185" s="53">
        <v>0</v>
      </c>
      <c r="M185" s="24">
        <f t="shared" si="55"/>
        <v>55</v>
      </c>
      <c r="N185" s="53">
        <v>25</v>
      </c>
      <c r="O185" s="54">
        <v>10</v>
      </c>
      <c r="P185" s="25">
        <f t="shared" si="56"/>
        <v>35</v>
      </c>
      <c r="Q185" s="15">
        <f t="shared" si="57"/>
        <v>280</v>
      </c>
      <c r="R185" s="15">
        <f t="shared" si="58"/>
        <v>80</v>
      </c>
      <c r="S185" s="15">
        <f t="shared" si="59"/>
        <v>0</v>
      </c>
      <c r="T185" s="15">
        <f t="shared" si="60"/>
        <v>0</v>
      </c>
      <c r="U185" s="24">
        <f t="shared" si="61"/>
        <v>360</v>
      </c>
    </row>
    <row r="186" spans="1:23" s="20" customFormat="1" x14ac:dyDescent="0.25">
      <c r="A186" s="27"/>
      <c r="B186" s="28" t="s">
        <v>138</v>
      </c>
      <c r="C186" s="31">
        <f t="shared" ref="C186:U186" si="71">+C183+C184+C185</f>
        <v>970</v>
      </c>
      <c r="D186" s="32">
        <f t="shared" si="71"/>
        <v>110</v>
      </c>
      <c r="E186" s="31">
        <f t="shared" si="71"/>
        <v>2159.1999999999998</v>
      </c>
      <c r="F186" s="31">
        <f t="shared" si="71"/>
        <v>59.05</v>
      </c>
      <c r="G186" s="31">
        <f t="shared" si="71"/>
        <v>3298.25</v>
      </c>
      <c r="H186" s="31">
        <f t="shared" si="71"/>
        <v>185</v>
      </c>
      <c r="I186" s="31">
        <f t="shared" si="71"/>
        <v>75</v>
      </c>
      <c r="J186" s="31">
        <f t="shared" si="71"/>
        <v>260</v>
      </c>
      <c r="K186" s="31">
        <f t="shared" si="71"/>
        <v>130</v>
      </c>
      <c r="L186" s="31">
        <f t="shared" si="71"/>
        <v>0</v>
      </c>
      <c r="M186" s="31">
        <f t="shared" si="71"/>
        <v>130</v>
      </c>
      <c r="N186" s="31">
        <f t="shared" si="71"/>
        <v>75</v>
      </c>
      <c r="O186" s="31">
        <f t="shared" si="71"/>
        <v>26</v>
      </c>
      <c r="P186" s="31">
        <f t="shared" si="71"/>
        <v>101</v>
      </c>
      <c r="Q186" s="31">
        <f t="shared" si="71"/>
        <v>1360</v>
      </c>
      <c r="R186" s="31">
        <f t="shared" si="71"/>
        <v>211</v>
      </c>
      <c r="S186" s="31">
        <f t="shared" si="71"/>
        <v>2159.1999999999998</v>
      </c>
      <c r="T186" s="31">
        <f t="shared" si="71"/>
        <v>59.05</v>
      </c>
      <c r="U186" s="31">
        <f t="shared" si="71"/>
        <v>3789.25</v>
      </c>
    </row>
    <row r="187" spans="1:23" s="49" customFormat="1" x14ac:dyDescent="0.25">
      <c r="A187" s="45"/>
      <c r="B187" s="52" t="s">
        <v>141</v>
      </c>
      <c r="C187" s="47">
        <f t="shared" ref="C187:U187" si="72">+C186+C182+C181+C178+C177+C176+C172+C171+C170+C167+C166+C163+C162+C159+C158+C148+C144+C141+C138</f>
        <v>15446</v>
      </c>
      <c r="D187" s="48">
        <f t="shared" si="72"/>
        <v>1659</v>
      </c>
      <c r="E187" s="47">
        <f t="shared" si="72"/>
        <v>45423.500000000007</v>
      </c>
      <c r="F187" s="47">
        <f t="shared" si="72"/>
        <v>35504.28</v>
      </c>
      <c r="G187" s="47">
        <f t="shared" si="72"/>
        <v>98032.78</v>
      </c>
      <c r="H187" s="47">
        <f t="shared" si="72"/>
        <v>1970</v>
      </c>
      <c r="I187" s="47">
        <f t="shared" si="72"/>
        <v>482</v>
      </c>
      <c r="J187" s="47">
        <f t="shared" si="72"/>
        <v>2452</v>
      </c>
      <c r="K187" s="47">
        <f t="shared" si="72"/>
        <v>993</v>
      </c>
      <c r="L187" s="47">
        <f t="shared" si="72"/>
        <v>33</v>
      </c>
      <c r="M187" s="47">
        <f t="shared" si="72"/>
        <v>1026</v>
      </c>
      <c r="N187" s="47">
        <f t="shared" si="72"/>
        <v>1640</v>
      </c>
      <c r="O187" s="47">
        <f t="shared" si="72"/>
        <v>218</v>
      </c>
      <c r="P187" s="47">
        <f t="shared" si="72"/>
        <v>1858</v>
      </c>
      <c r="Q187" s="47">
        <f t="shared" si="72"/>
        <v>20049</v>
      </c>
      <c r="R187" s="47">
        <f t="shared" si="72"/>
        <v>2392</v>
      </c>
      <c r="S187" s="47">
        <f t="shared" si="72"/>
        <v>45423.500000000007</v>
      </c>
      <c r="T187" s="47">
        <f t="shared" si="72"/>
        <v>35504.28</v>
      </c>
      <c r="U187" s="47">
        <f t="shared" si="72"/>
        <v>103368.78</v>
      </c>
    </row>
    <row r="188" spans="1:23" x14ac:dyDescent="0.25">
      <c r="A188" s="21">
        <v>1</v>
      </c>
      <c r="B188" s="38" t="s">
        <v>142</v>
      </c>
      <c r="C188" s="68">
        <v>648.59</v>
      </c>
      <c r="D188" s="69">
        <v>175</v>
      </c>
      <c r="E188" s="68">
        <v>5271.98</v>
      </c>
      <c r="F188" s="68">
        <v>7161.6900000000005</v>
      </c>
      <c r="G188" s="24">
        <f t="shared" si="53"/>
        <v>13257.26</v>
      </c>
      <c r="H188" s="70">
        <v>0</v>
      </c>
      <c r="I188" s="70">
        <v>0</v>
      </c>
      <c r="J188" s="24">
        <f t="shared" si="54"/>
        <v>0</v>
      </c>
      <c r="K188" s="68">
        <f>51.48+25</f>
        <v>76.47999999999999</v>
      </c>
      <c r="L188" s="68">
        <v>16.149999999999999</v>
      </c>
      <c r="M188" s="24">
        <f t="shared" si="55"/>
        <v>92.63</v>
      </c>
      <c r="N188" s="68">
        <f>58.15+5</f>
        <v>63.15</v>
      </c>
      <c r="O188" s="71">
        <f>46.63</f>
        <v>46.63</v>
      </c>
      <c r="P188" s="25">
        <f t="shared" si="56"/>
        <v>109.78</v>
      </c>
      <c r="Q188" s="15">
        <f t="shared" si="57"/>
        <v>788.22</v>
      </c>
      <c r="R188" s="15">
        <f t="shared" si="58"/>
        <v>237.78</v>
      </c>
      <c r="S188" s="15">
        <f t="shared" si="59"/>
        <v>5271.98</v>
      </c>
      <c r="T188" s="15">
        <f t="shared" si="60"/>
        <v>7161.6900000000005</v>
      </c>
      <c r="U188" s="24">
        <f t="shared" si="61"/>
        <v>13459.67</v>
      </c>
      <c r="V188" s="72"/>
      <c r="W188" s="72"/>
    </row>
    <row r="189" spans="1:23" s="20" customFormat="1" x14ac:dyDescent="0.25">
      <c r="A189" s="27"/>
      <c r="B189" s="41" t="s">
        <v>142</v>
      </c>
      <c r="C189" s="29">
        <f t="shared" ref="C189:U189" si="73">C188</f>
        <v>648.59</v>
      </c>
      <c r="D189" s="30">
        <f t="shared" si="73"/>
        <v>175</v>
      </c>
      <c r="E189" s="29">
        <f t="shared" si="73"/>
        <v>5271.98</v>
      </c>
      <c r="F189" s="29">
        <f t="shared" si="73"/>
        <v>7161.6900000000005</v>
      </c>
      <c r="G189" s="29">
        <f t="shared" si="73"/>
        <v>13257.26</v>
      </c>
      <c r="H189" s="29">
        <f t="shared" si="73"/>
        <v>0</v>
      </c>
      <c r="I189" s="29">
        <f t="shared" si="73"/>
        <v>0</v>
      </c>
      <c r="J189" s="29">
        <f t="shared" si="73"/>
        <v>0</v>
      </c>
      <c r="K189" s="29">
        <f t="shared" si="73"/>
        <v>76.47999999999999</v>
      </c>
      <c r="L189" s="29">
        <f t="shared" si="73"/>
        <v>16.149999999999999</v>
      </c>
      <c r="M189" s="29">
        <f t="shared" si="73"/>
        <v>92.63</v>
      </c>
      <c r="N189" s="29">
        <f t="shared" si="73"/>
        <v>63.15</v>
      </c>
      <c r="O189" s="29">
        <f t="shared" si="73"/>
        <v>46.63</v>
      </c>
      <c r="P189" s="29">
        <f t="shared" si="73"/>
        <v>109.78</v>
      </c>
      <c r="Q189" s="29">
        <f t="shared" si="73"/>
        <v>788.22</v>
      </c>
      <c r="R189" s="29">
        <f t="shared" si="73"/>
        <v>237.78</v>
      </c>
      <c r="S189" s="29">
        <f t="shared" si="73"/>
        <v>5271.98</v>
      </c>
      <c r="T189" s="29">
        <f t="shared" si="73"/>
        <v>7161.6900000000005</v>
      </c>
      <c r="U189" s="29">
        <f t="shared" si="73"/>
        <v>13459.67</v>
      </c>
      <c r="V189" s="72"/>
      <c r="W189" s="72"/>
    </row>
    <row r="190" spans="1:23" x14ac:dyDescent="0.25">
      <c r="A190" s="21">
        <v>2</v>
      </c>
      <c r="B190" s="38" t="s">
        <v>143</v>
      </c>
      <c r="C190" s="68">
        <v>453.73</v>
      </c>
      <c r="D190" s="73">
        <v>113.29</v>
      </c>
      <c r="E190" s="74">
        <v>2956.94</v>
      </c>
      <c r="F190" s="74">
        <v>556.41999999999996</v>
      </c>
      <c r="G190" s="24">
        <f t="shared" si="53"/>
        <v>4080.38</v>
      </c>
      <c r="H190" s="70">
        <v>0</v>
      </c>
      <c r="I190" s="70">
        <v>0</v>
      </c>
      <c r="J190" s="24">
        <f t="shared" si="54"/>
        <v>0</v>
      </c>
      <c r="K190" s="68">
        <f>20+20</f>
        <v>40</v>
      </c>
      <c r="L190" s="68">
        <v>14.82</v>
      </c>
      <c r="M190" s="24">
        <f t="shared" si="55"/>
        <v>54.82</v>
      </c>
      <c r="N190" s="68">
        <f>45</f>
        <v>45</v>
      </c>
      <c r="O190" s="71">
        <f>27</f>
        <v>27</v>
      </c>
      <c r="P190" s="25">
        <f t="shared" si="56"/>
        <v>72</v>
      </c>
      <c r="Q190" s="15">
        <f t="shared" si="57"/>
        <v>538.73</v>
      </c>
      <c r="R190" s="15">
        <f t="shared" si="58"/>
        <v>155.11000000000001</v>
      </c>
      <c r="S190" s="15">
        <f t="shared" si="59"/>
        <v>2956.94</v>
      </c>
      <c r="T190" s="15">
        <f t="shared" si="60"/>
        <v>556.41999999999996</v>
      </c>
      <c r="U190" s="24">
        <f t="shared" si="61"/>
        <v>4207.2</v>
      </c>
      <c r="V190" s="72"/>
      <c r="W190" s="72"/>
    </row>
    <row r="191" spans="1:23" ht="40.5" x14ac:dyDescent="0.25">
      <c r="A191" s="21">
        <v>3</v>
      </c>
      <c r="B191" s="38" t="s">
        <v>144</v>
      </c>
      <c r="C191" s="68">
        <v>235.27</v>
      </c>
      <c r="D191" s="69">
        <v>10</v>
      </c>
      <c r="E191" s="68">
        <v>1928.7599999999998</v>
      </c>
      <c r="F191" s="68">
        <v>0</v>
      </c>
      <c r="G191" s="24">
        <f t="shared" si="53"/>
        <v>2174.0299999999997</v>
      </c>
      <c r="H191" s="70">
        <v>0</v>
      </c>
      <c r="I191" s="70">
        <v>0</v>
      </c>
      <c r="J191" s="24">
        <f t="shared" si="54"/>
        <v>0</v>
      </c>
      <c r="K191" s="68">
        <v>0</v>
      </c>
      <c r="L191" s="68">
        <v>0</v>
      </c>
      <c r="M191" s="24">
        <f t="shared" si="55"/>
        <v>0</v>
      </c>
      <c r="N191" s="68">
        <v>58.98</v>
      </c>
      <c r="O191" s="71">
        <v>1.67</v>
      </c>
      <c r="P191" s="25">
        <f t="shared" si="56"/>
        <v>60.65</v>
      </c>
      <c r="Q191" s="15">
        <f t="shared" si="57"/>
        <v>294.25</v>
      </c>
      <c r="R191" s="15">
        <f t="shared" si="58"/>
        <v>11.67</v>
      </c>
      <c r="S191" s="15">
        <f t="shared" si="59"/>
        <v>1928.7599999999998</v>
      </c>
      <c r="T191" s="15">
        <f t="shared" si="60"/>
        <v>0</v>
      </c>
      <c r="U191" s="24">
        <f t="shared" si="61"/>
        <v>2234.6799999999998</v>
      </c>
      <c r="V191" s="72"/>
      <c r="W191" s="72"/>
    </row>
    <row r="192" spans="1:23" x14ac:dyDescent="0.25">
      <c r="A192" s="21">
        <v>4</v>
      </c>
      <c r="B192" s="38" t="s">
        <v>145</v>
      </c>
      <c r="C192" s="68">
        <v>74.56</v>
      </c>
      <c r="D192" s="69">
        <v>20</v>
      </c>
      <c r="E192" s="68">
        <v>671.13</v>
      </c>
      <c r="F192" s="68">
        <v>0</v>
      </c>
      <c r="G192" s="24">
        <f t="shared" si="53"/>
        <v>765.69</v>
      </c>
      <c r="H192" s="70">
        <v>0</v>
      </c>
      <c r="I192" s="70">
        <v>0</v>
      </c>
      <c r="J192" s="24">
        <f t="shared" si="54"/>
        <v>0</v>
      </c>
      <c r="K192" s="68">
        <v>0</v>
      </c>
      <c r="L192" s="68">
        <v>0</v>
      </c>
      <c r="M192" s="24">
        <f t="shared" si="55"/>
        <v>0</v>
      </c>
      <c r="N192" s="68">
        <v>20.5</v>
      </c>
      <c r="O192" s="71">
        <v>1.5</v>
      </c>
      <c r="P192" s="25">
        <f t="shared" si="56"/>
        <v>22</v>
      </c>
      <c r="Q192" s="15">
        <f t="shared" si="57"/>
        <v>95.06</v>
      </c>
      <c r="R192" s="15">
        <f t="shared" si="58"/>
        <v>21.5</v>
      </c>
      <c r="S192" s="15">
        <f t="shared" si="59"/>
        <v>671.13</v>
      </c>
      <c r="T192" s="15">
        <f t="shared" si="60"/>
        <v>0</v>
      </c>
      <c r="U192" s="24">
        <f t="shared" si="61"/>
        <v>787.69</v>
      </c>
      <c r="V192" s="72"/>
      <c r="W192" s="72"/>
    </row>
    <row r="193" spans="1:23" s="20" customFormat="1" x14ac:dyDescent="0.25">
      <c r="A193" s="27"/>
      <c r="B193" s="41" t="s">
        <v>143</v>
      </c>
      <c r="C193" s="29">
        <f t="shared" ref="C193:U193" si="74">+C190+C191+C192</f>
        <v>763.56</v>
      </c>
      <c r="D193" s="30">
        <f t="shared" si="74"/>
        <v>143.29000000000002</v>
      </c>
      <c r="E193" s="29">
        <f t="shared" si="74"/>
        <v>5556.83</v>
      </c>
      <c r="F193" s="29">
        <f t="shared" si="74"/>
        <v>556.41999999999996</v>
      </c>
      <c r="G193" s="29">
        <f t="shared" si="74"/>
        <v>7020.1</v>
      </c>
      <c r="H193" s="29">
        <f t="shared" si="74"/>
        <v>0</v>
      </c>
      <c r="I193" s="29">
        <f t="shared" si="74"/>
        <v>0</v>
      </c>
      <c r="J193" s="29">
        <f t="shared" si="74"/>
        <v>0</v>
      </c>
      <c r="K193" s="29">
        <f t="shared" si="74"/>
        <v>40</v>
      </c>
      <c r="L193" s="29">
        <f t="shared" si="74"/>
        <v>14.82</v>
      </c>
      <c r="M193" s="29">
        <f t="shared" si="74"/>
        <v>54.82</v>
      </c>
      <c r="N193" s="29">
        <f t="shared" si="74"/>
        <v>124.47999999999999</v>
      </c>
      <c r="O193" s="29">
        <f t="shared" si="74"/>
        <v>30.17</v>
      </c>
      <c r="P193" s="29">
        <f t="shared" si="74"/>
        <v>154.65</v>
      </c>
      <c r="Q193" s="29">
        <f t="shared" si="74"/>
        <v>928.04</v>
      </c>
      <c r="R193" s="29">
        <f t="shared" si="74"/>
        <v>188.28</v>
      </c>
      <c r="S193" s="29">
        <f t="shared" si="74"/>
        <v>5556.83</v>
      </c>
      <c r="T193" s="29">
        <f t="shared" si="74"/>
        <v>556.41999999999996</v>
      </c>
      <c r="U193" s="29">
        <f t="shared" si="74"/>
        <v>7229.57</v>
      </c>
      <c r="V193" s="72"/>
      <c r="W193" s="72"/>
    </row>
    <row r="194" spans="1:23" x14ac:dyDescent="0.25">
      <c r="A194" s="21">
        <v>5</v>
      </c>
      <c r="B194" s="38" t="s">
        <v>146</v>
      </c>
      <c r="C194" s="75">
        <v>700.13</v>
      </c>
      <c r="D194" s="76">
        <f>121.49+43.21-5.68</f>
        <v>159.01999999999998</v>
      </c>
      <c r="E194" s="75">
        <v>4390.82</v>
      </c>
      <c r="F194" s="75">
        <v>1103.57</v>
      </c>
      <c r="G194" s="24">
        <f t="shared" si="53"/>
        <v>6353.5399999999991</v>
      </c>
      <c r="H194" s="77">
        <v>0</v>
      </c>
      <c r="I194" s="77">
        <v>0</v>
      </c>
      <c r="J194" s="24">
        <f t="shared" si="54"/>
        <v>0</v>
      </c>
      <c r="K194" s="75">
        <f>38+20</f>
        <v>58</v>
      </c>
      <c r="L194" s="75">
        <v>14</v>
      </c>
      <c r="M194" s="24">
        <f t="shared" si="55"/>
        <v>72</v>
      </c>
      <c r="N194" s="75">
        <f>111</f>
        <v>111</v>
      </c>
      <c r="O194" s="78">
        <f>22</f>
        <v>22</v>
      </c>
      <c r="P194" s="25">
        <f t="shared" si="56"/>
        <v>133</v>
      </c>
      <c r="Q194" s="15">
        <f t="shared" si="57"/>
        <v>869.13</v>
      </c>
      <c r="R194" s="15">
        <f t="shared" si="58"/>
        <v>195.01999999999998</v>
      </c>
      <c r="S194" s="15">
        <f t="shared" si="59"/>
        <v>4390.82</v>
      </c>
      <c r="T194" s="15">
        <f t="shared" si="60"/>
        <v>1103.57</v>
      </c>
      <c r="U194" s="24">
        <f t="shared" si="61"/>
        <v>6558.5399999999991</v>
      </c>
      <c r="V194" s="72"/>
      <c r="W194" s="72"/>
    </row>
    <row r="195" spans="1:23" x14ac:dyDescent="0.25">
      <c r="A195" s="21">
        <v>6</v>
      </c>
      <c r="B195" s="38" t="s">
        <v>147</v>
      </c>
      <c r="C195" s="75">
        <v>555.5</v>
      </c>
      <c r="D195" s="79">
        <v>153</v>
      </c>
      <c r="E195" s="80">
        <v>2842.91</v>
      </c>
      <c r="F195" s="80">
        <v>450.27</v>
      </c>
      <c r="G195" s="24">
        <f t="shared" si="53"/>
        <v>4001.68</v>
      </c>
      <c r="H195" s="77">
        <v>0</v>
      </c>
      <c r="I195" s="77">
        <v>0</v>
      </c>
      <c r="J195" s="24">
        <f t="shared" si="54"/>
        <v>0</v>
      </c>
      <c r="K195" s="75">
        <v>0</v>
      </c>
      <c r="L195" s="75">
        <v>0</v>
      </c>
      <c r="M195" s="24">
        <f t="shared" si="55"/>
        <v>0</v>
      </c>
      <c r="N195" s="75">
        <f>122.08</f>
        <v>122.08</v>
      </c>
      <c r="O195" s="81">
        <v>15</v>
      </c>
      <c r="P195" s="25">
        <f t="shared" si="56"/>
        <v>137.07999999999998</v>
      </c>
      <c r="Q195" s="15">
        <f t="shared" si="57"/>
        <v>677.58</v>
      </c>
      <c r="R195" s="15">
        <f t="shared" si="58"/>
        <v>168</v>
      </c>
      <c r="S195" s="15">
        <f t="shared" si="59"/>
        <v>2842.91</v>
      </c>
      <c r="T195" s="15">
        <f t="shared" si="60"/>
        <v>450.27</v>
      </c>
      <c r="U195" s="24">
        <f t="shared" si="61"/>
        <v>4138.76</v>
      </c>
      <c r="V195" s="72"/>
      <c r="W195" s="72"/>
    </row>
    <row r="196" spans="1:23" x14ac:dyDescent="0.25">
      <c r="A196" s="21">
        <v>7</v>
      </c>
      <c r="B196" s="38" t="s">
        <v>148</v>
      </c>
      <c r="C196" s="68">
        <v>47.75</v>
      </c>
      <c r="D196" s="69">
        <v>0</v>
      </c>
      <c r="E196" s="68">
        <v>385</v>
      </c>
      <c r="F196" s="68">
        <v>0</v>
      </c>
      <c r="G196" s="24">
        <f t="shared" si="53"/>
        <v>432.75</v>
      </c>
      <c r="H196" s="70">
        <v>0</v>
      </c>
      <c r="I196" s="70">
        <v>0</v>
      </c>
      <c r="J196" s="24">
        <f t="shared" si="54"/>
        <v>0</v>
      </c>
      <c r="K196" s="68">
        <v>0</v>
      </c>
      <c r="L196" s="68">
        <v>0</v>
      </c>
      <c r="M196" s="24">
        <f t="shared" si="55"/>
        <v>0</v>
      </c>
      <c r="N196" s="68">
        <v>2.65</v>
      </c>
      <c r="O196" s="71">
        <v>0</v>
      </c>
      <c r="P196" s="25">
        <f t="shared" si="56"/>
        <v>2.65</v>
      </c>
      <c r="Q196" s="15">
        <f t="shared" si="57"/>
        <v>50.4</v>
      </c>
      <c r="R196" s="15">
        <f t="shared" si="58"/>
        <v>0</v>
      </c>
      <c r="S196" s="15">
        <f t="shared" si="59"/>
        <v>385</v>
      </c>
      <c r="T196" s="15">
        <f t="shared" si="60"/>
        <v>0</v>
      </c>
      <c r="U196" s="24">
        <f t="shared" si="61"/>
        <v>435.4</v>
      </c>
      <c r="V196" s="72"/>
      <c r="W196" s="72"/>
    </row>
    <row r="197" spans="1:23" s="20" customFormat="1" x14ac:dyDescent="0.25">
      <c r="A197" s="27"/>
      <c r="B197" s="41" t="s">
        <v>147</v>
      </c>
      <c r="C197" s="29">
        <f t="shared" ref="C197:U197" si="75">+C195+C196</f>
        <v>603.25</v>
      </c>
      <c r="D197" s="30">
        <f t="shared" si="75"/>
        <v>153</v>
      </c>
      <c r="E197" s="29">
        <f t="shared" si="75"/>
        <v>3227.91</v>
      </c>
      <c r="F197" s="29">
        <f t="shared" si="75"/>
        <v>450.27</v>
      </c>
      <c r="G197" s="29">
        <f t="shared" si="75"/>
        <v>4434.43</v>
      </c>
      <c r="H197" s="29">
        <f t="shared" si="75"/>
        <v>0</v>
      </c>
      <c r="I197" s="29">
        <f t="shared" si="75"/>
        <v>0</v>
      </c>
      <c r="J197" s="29">
        <f t="shared" si="75"/>
        <v>0</v>
      </c>
      <c r="K197" s="29">
        <f t="shared" si="75"/>
        <v>0</v>
      </c>
      <c r="L197" s="29">
        <f t="shared" si="75"/>
        <v>0</v>
      </c>
      <c r="M197" s="29">
        <f t="shared" si="75"/>
        <v>0</v>
      </c>
      <c r="N197" s="29">
        <f t="shared" si="75"/>
        <v>124.73</v>
      </c>
      <c r="O197" s="29">
        <f t="shared" si="75"/>
        <v>15</v>
      </c>
      <c r="P197" s="29">
        <f t="shared" si="75"/>
        <v>139.72999999999999</v>
      </c>
      <c r="Q197" s="29">
        <f t="shared" si="75"/>
        <v>727.98</v>
      </c>
      <c r="R197" s="29">
        <f t="shared" si="75"/>
        <v>168</v>
      </c>
      <c r="S197" s="29">
        <f t="shared" si="75"/>
        <v>3227.91</v>
      </c>
      <c r="T197" s="29">
        <f t="shared" si="75"/>
        <v>450.27</v>
      </c>
      <c r="U197" s="29">
        <f t="shared" si="75"/>
        <v>4574.16</v>
      </c>
      <c r="V197" s="72"/>
      <c r="W197" s="72"/>
    </row>
    <row r="198" spans="1:23" x14ac:dyDescent="0.25">
      <c r="A198" s="51">
        <v>8</v>
      </c>
      <c r="B198" s="38" t="s">
        <v>149</v>
      </c>
      <c r="C198" s="68">
        <v>0</v>
      </c>
      <c r="D198" s="69">
        <v>0</v>
      </c>
      <c r="E198" s="68">
        <v>5886.04</v>
      </c>
      <c r="F198" s="68">
        <v>1268.08</v>
      </c>
      <c r="G198" s="24">
        <f t="shared" si="53"/>
        <v>7154.12</v>
      </c>
      <c r="H198" s="70">
        <v>2294.1999999999998</v>
      </c>
      <c r="I198" s="70">
        <f>815.28+5.72</f>
        <v>821</v>
      </c>
      <c r="J198" s="24">
        <f t="shared" si="54"/>
        <v>3115.2</v>
      </c>
      <c r="K198" s="68">
        <f>198+2.62</f>
        <v>200.62</v>
      </c>
      <c r="L198" s="68">
        <f>36.45+7.51</f>
        <v>43.96</v>
      </c>
      <c r="M198" s="24">
        <f t="shared" si="55"/>
        <v>244.58</v>
      </c>
      <c r="N198" s="68">
        <v>0</v>
      </c>
      <c r="O198" s="71">
        <v>0</v>
      </c>
      <c r="P198" s="25">
        <f t="shared" si="56"/>
        <v>0</v>
      </c>
      <c r="Q198" s="15">
        <f t="shared" si="57"/>
        <v>2494.8199999999997</v>
      </c>
      <c r="R198" s="15">
        <f t="shared" si="58"/>
        <v>864.96</v>
      </c>
      <c r="S198" s="15">
        <f t="shared" si="59"/>
        <v>5886.04</v>
      </c>
      <c r="T198" s="15">
        <f t="shared" si="60"/>
        <v>1268.08</v>
      </c>
      <c r="U198" s="24">
        <f t="shared" si="61"/>
        <v>10513.9</v>
      </c>
      <c r="V198" s="72"/>
      <c r="W198" s="72"/>
    </row>
    <row r="199" spans="1:23" x14ac:dyDescent="0.25">
      <c r="A199" s="21">
        <v>9</v>
      </c>
      <c r="B199" s="38" t="s">
        <v>150</v>
      </c>
      <c r="C199" s="75">
        <v>607.09</v>
      </c>
      <c r="D199" s="76">
        <f>35+15</f>
        <v>50</v>
      </c>
      <c r="E199" s="75">
        <v>2856.51</v>
      </c>
      <c r="F199" s="75">
        <v>406.44</v>
      </c>
      <c r="G199" s="24">
        <f t="shared" si="53"/>
        <v>3920.0400000000004</v>
      </c>
      <c r="H199" s="77">
        <v>0</v>
      </c>
      <c r="I199" s="77">
        <v>0</v>
      </c>
      <c r="J199" s="24">
        <f t="shared" si="54"/>
        <v>0</v>
      </c>
      <c r="K199" s="75">
        <v>0</v>
      </c>
      <c r="L199" s="75">
        <v>0</v>
      </c>
      <c r="M199" s="24">
        <f t="shared" si="55"/>
        <v>0</v>
      </c>
      <c r="N199" s="75">
        <f>85.64-2.26</f>
        <v>83.38</v>
      </c>
      <c r="O199" s="78">
        <f>22.34</f>
        <v>22.34</v>
      </c>
      <c r="P199" s="25">
        <f t="shared" si="56"/>
        <v>105.72</v>
      </c>
      <c r="Q199" s="15">
        <f t="shared" si="57"/>
        <v>690.47</v>
      </c>
      <c r="R199" s="15">
        <f t="shared" si="58"/>
        <v>72.34</v>
      </c>
      <c r="S199" s="15">
        <f t="shared" si="59"/>
        <v>2856.51</v>
      </c>
      <c r="T199" s="15">
        <f t="shared" si="60"/>
        <v>406.44</v>
      </c>
      <c r="U199" s="24">
        <f t="shared" si="61"/>
        <v>4025.76</v>
      </c>
      <c r="V199" s="72"/>
      <c r="W199" s="72"/>
    </row>
    <row r="200" spans="1:23" x14ac:dyDescent="0.25">
      <c r="A200" s="21">
        <v>10</v>
      </c>
      <c r="B200" s="38" t="s">
        <v>151</v>
      </c>
      <c r="C200" s="75">
        <v>504.73</v>
      </c>
      <c r="D200" s="76">
        <f>126.51+30+12.85</f>
        <v>169.35999999999999</v>
      </c>
      <c r="E200" s="75">
        <v>1042.75</v>
      </c>
      <c r="F200" s="75">
        <v>166</v>
      </c>
      <c r="G200" s="24">
        <f t="shared" si="53"/>
        <v>1882.8400000000001</v>
      </c>
      <c r="H200" s="77">
        <v>0</v>
      </c>
      <c r="I200" s="77">
        <v>0</v>
      </c>
      <c r="J200" s="24">
        <f t="shared" si="54"/>
        <v>0</v>
      </c>
      <c r="K200" s="75">
        <f>40+20</f>
        <v>60</v>
      </c>
      <c r="L200" s="75">
        <v>17.690000000000001</v>
      </c>
      <c r="M200" s="24">
        <f t="shared" si="55"/>
        <v>77.69</v>
      </c>
      <c r="N200" s="75">
        <v>0</v>
      </c>
      <c r="O200" s="78">
        <v>10</v>
      </c>
      <c r="P200" s="25">
        <f t="shared" si="56"/>
        <v>10</v>
      </c>
      <c r="Q200" s="15">
        <f t="shared" si="57"/>
        <v>564.73</v>
      </c>
      <c r="R200" s="15">
        <f t="shared" si="58"/>
        <v>197.04999999999998</v>
      </c>
      <c r="S200" s="15">
        <f t="shared" si="59"/>
        <v>1042.75</v>
      </c>
      <c r="T200" s="15">
        <f t="shared" si="60"/>
        <v>166</v>
      </c>
      <c r="U200" s="24">
        <f t="shared" si="61"/>
        <v>1970.53</v>
      </c>
      <c r="V200" s="72"/>
      <c r="W200" s="72"/>
    </row>
    <row r="201" spans="1:23" x14ac:dyDescent="0.25">
      <c r="A201" s="21">
        <v>11</v>
      </c>
      <c r="B201" s="38" t="s">
        <v>152</v>
      </c>
      <c r="C201" s="68">
        <v>242.42</v>
      </c>
      <c r="D201" s="69">
        <v>145.87</v>
      </c>
      <c r="E201" s="68">
        <v>1889.1</v>
      </c>
      <c r="F201" s="68">
        <v>215</v>
      </c>
      <c r="G201" s="24">
        <f t="shared" ref="G201:G263" si="76">+C201+D201+E201+F201</f>
        <v>2492.39</v>
      </c>
      <c r="H201" s="70">
        <v>0</v>
      </c>
      <c r="I201" s="70">
        <v>0</v>
      </c>
      <c r="J201" s="24">
        <f t="shared" ref="J201:J263" si="77">+H201+I201</f>
        <v>0</v>
      </c>
      <c r="K201" s="68">
        <f>23.87+20</f>
        <v>43.870000000000005</v>
      </c>
      <c r="L201" s="68">
        <v>0</v>
      </c>
      <c r="M201" s="24">
        <f t="shared" ref="M201:M263" si="78">+K201+L201</f>
        <v>43.870000000000005</v>
      </c>
      <c r="N201" s="68">
        <f>38.71</f>
        <v>38.71</v>
      </c>
      <c r="O201" s="71">
        <f>13.97</f>
        <v>13.97</v>
      </c>
      <c r="P201" s="25">
        <f t="shared" ref="P201:P263" si="79">+N201+O201</f>
        <v>52.68</v>
      </c>
      <c r="Q201" s="15">
        <f t="shared" ref="Q201:Q263" si="80">+C201+H201+K201+N201</f>
        <v>324.99999999999994</v>
      </c>
      <c r="R201" s="15">
        <f t="shared" ref="R201:R263" si="81">+D201+I201+L201+O201</f>
        <v>159.84</v>
      </c>
      <c r="S201" s="15">
        <f t="shared" ref="S201:S263" si="82">E201</f>
        <v>1889.1</v>
      </c>
      <c r="T201" s="15">
        <f t="shared" ref="T201:T263" si="83">F201</f>
        <v>215</v>
      </c>
      <c r="U201" s="24">
        <f t="shared" ref="U201:U263" si="84">+Q201+R201+S201+T201</f>
        <v>2588.9399999999996</v>
      </c>
      <c r="V201" s="72"/>
      <c r="W201" s="72"/>
    </row>
    <row r="202" spans="1:23" x14ac:dyDescent="0.25">
      <c r="A202" s="21">
        <v>12</v>
      </c>
      <c r="B202" s="38" t="s">
        <v>153</v>
      </c>
      <c r="C202" s="68">
        <v>185.26</v>
      </c>
      <c r="D202" s="69">
        <v>29.73</v>
      </c>
      <c r="E202" s="68">
        <v>660</v>
      </c>
      <c r="F202" s="68">
        <v>0</v>
      </c>
      <c r="G202" s="24">
        <f t="shared" si="76"/>
        <v>874.99</v>
      </c>
      <c r="H202" s="70">
        <v>0</v>
      </c>
      <c r="I202" s="70">
        <v>0</v>
      </c>
      <c r="J202" s="24">
        <f t="shared" si="77"/>
        <v>0</v>
      </c>
      <c r="K202" s="68">
        <v>15</v>
      </c>
      <c r="L202" s="68">
        <v>0</v>
      </c>
      <c r="M202" s="24">
        <f t="shared" si="78"/>
        <v>15</v>
      </c>
      <c r="N202" s="68">
        <v>20</v>
      </c>
      <c r="O202" s="71">
        <v>5</v>
      </c>
      <c r="P202" s="25">
        <f t="shared" si="79"/>
        <v>25</v>
      </c>
      <c r="Q202" s="15">
        <f t="shared" si="80"/>
        <v>220.26</v>
      </c>
      <c r="R202" s="15">
        <f t="shared" si="81"/>
        <v>34.730000000000004</v>
      </c>
      <c r="S202" s="15">
        <f t="shared" si="82"/>
        <v>660</v>
      </c>
      <c r="T202" s="15">
        <f t="shared" si="83"/>
        <v>0</v>
      </c>
      <c r="U202" s="24">
        <f t="shared" si="84"/>
        <v>914.99</v>
      </c>
      <c r="V202" s="72"/>
      <c r="W202" s="72"/>
    </row>
    <row r="203" spans="1:23" x14ac:dyDescent="0.25">
      <c r="A203" s="21">
        <v>13</v>
      </c>
      <c r="B203" s="38" t="s">
        <v>154</v>
      </c>
      <c r="C203" s="68">
        <v>29.33</v>
      </c>
      <c r="D203" s="69">
        <v>11.14</v>
      </c>
      <c r="E203" s="68">
        <v>250.00000000000003</v>
      </c>
      <c r="F203" s="68">
        <v>0</v>
      </c>
      <c r="G203" s="24">
        <f t="shared" si="76"/>
        <v>290.47000000000003</v>
      </c>
      <c r="H203" s="70">
        <v>0</v>
      </c>
      <c r="I203" s="70">
        <v>0</v>
      </c>
      <c r="J203" s="24">
        <f t="shared" si="77"/>
        <v>0</v>
      </c>
      <c r="K203" s="68">
        <v>0</v>
      </c>
      <c r="L203" s="68">
        <v>0</v>
      </c>
      <c r="M203" s="24">
        <f t="shared" si="78"/>
        <v>0</v>
      </c>
      <c r="N203" s="68">
        <v>4.53</v>
      </c>
      <c r="O203" s="71">
        <v>1.42</v>
      </c>
      <c r="P203" s="25">
        <f t="shared" si="79"/>
        <v>5.95</v>
      </c>
      <c r="Q203" s="15">
        <f t="shared" si="80"/>
        <v>33.86</v>
      </c>
      <c r="R203" s="15">
        <f t="shared" si="81"/>
        <v>12.56</v>
      </c>
      <c r="S203" s="15">
        <f t="shared" si="82"/>
        <v>250.00000000000003</v>
      </c>
      <c r="T203" s="15">
        <f t="shared" si="83"/>
        <v>0</v>
      </c>
      <c r="U203" s="24">
        <f t="shared" si="84"/>
        <v>296.42</v>
      </c>
      <c r="V203" s="72"/>
      <c r="W203" s="72"/>
    </row>
    <row r="204" spans="1:23" x14ac:dyDescent="0.25">
      <c r="A204" s="21">
        <v>14</v>
      </c>
      <c r="B204" s="38" t="s">
        <v>155</v>
      </c>
      <c r="C204" s="68">
        <v>73.099999999999994</v>
      </c>
      <c r="D204" s="69">
        <v>6</v>
      </c>
      <c r="E204" s="68">
        <v>1006.5</v>
      </c>
      <c r="F204" s="68">
        <v>0</v>
      </c>
      <c r="G204" s="24">
        <f t="shared" si="76"/>
        <v>1085.5999999999999</v>
      </c>
      <c r="H204" s="70">
        <v>0</v>
      </c>
      <c r="I204" s="70">
        <v>0</v>
      </c>
      <c r="J204" s="24">
        <f t="shared" si="77"/>
        <v>0</v>
      </c>
      <c r="K204" s="68">
        <v>1</v>
      </c>
      <c r="L204" s="68">
        <v>0</v>
      </c>
      <c r="M204" s="24">
        <f t="shared" si="78"/>
        <v>1</v>
      </c>
      <c r="N204" s="68">
        <v>1</v>
      </c>
      <c r="O204" s="71">
        <v>0.25</v>
      </c>
      <c r="P204" s="25">
        <f t="shared" si="79"/>
        <v>1.25</v>
      </c>
      <c r="Q204" s="15">
        <f t="shared" si="80"/>
        <v>75.099999999999994</v>
      </c>
      <c r="R204" s="15">
        <f t="shared" si="81"/>
        <v>6.25</v>
      </c>
      <c r="S204" s="15">
        <f t="shared" si="82"/>
        <v>1006.5</v>
      </c>
      <c r="T204" s="15">
        <f t="shared" si="83"/>
        <v>0</v>
      </c>
      <c r="U204" s="24">
        <f t="shared" si="84"/>
        <v>1087.8499999999999</v>
      </c>
      <c r="V204" s="72"/>
      <c r="W204" s="72"/>
    </row>
    <row r="205" spans="1:23" x14ac:dyDescent="0.25">
      <c r="A205" s="21">
        <v>15</v>
      </c>
      <c r="B205" s="38" t="s">
        <v>156</v>
      </c>
      <c r="C205" s="68">
        <v>42.55</v>
      </c>
      <c r="D205" s="76">
        <v>15</v>
      </c>
      <c r="E205" s="75">
        <v>571.5</v>
      </c>
      <c r="F205" s="75">
        <v>0</v>
      </c>
      <c r="G205" s="24">
        <f t="shared" si="76"/>
        <v>629.04999999999995</v>
      </c>
      <c r="H205" s="77">
        <v>0</v>
      </c>
      <c r="I205" s="77">
        <v>0</v>
      </c>
      <c r="J205" s="24">
        <f t="shared" si="77"/>
        <v>0</v>
      </c>
      <c r="K205" s="75">
        <v>2.0099999999999998</v>
      </c>
      <c r="L205" s="75">
        <v>0</v>
      </c>
      <c r="M205" s="24">
        <f t="shared" si="78"/>
        <v>2.0099999999999998</v>
      </c>
      <c r="N205" s="75">
        <v>0</v>
      </c>
      <c r="O205" s="71">
        <v>0</v>
      </c>
      <c r="P205" s="25">
        <f t="shared" si="79"/>
        <v>0</v>
      </c>
      <c r="Q205" s="15">
        <f t="shared" si="80"/>
        <v>44.559999999999995</v>
      </c>
      <c r="R205" s="15">
        <f t="shared" si="81"/>
        <v>15</v>
      </c>
      <c r="S205" s="15">
        <f t="shared" si="82"/>
        <v>571.5</v>
      </c>
      <c r="T205" s="15">
        <f t="shared" si="83"/>
        <v>0</v>
      </c>
      <c r="U205" s="24">
        <f t="shared" si="84"/>
        <v>631.05999999999995</v>
      </c>
      <c r="V205" s="72"/>
      <c r="W205" s="72"/>
    </row>
    <row r="206" spans="1:23" x14ac:dyDescent="0.25">
      <c r="A206" s="21">
        <v>16</v>
      </c>
      <c r="B206" s="38" t="s">
        <v>157</v>
      </c>
      <c r="C206" s="68">
        <v>174.03</v>
      </c>
      <c r="D206" s="76">
        <f>37.17+10</f>
        <v>47.17</v>
      </c>
      <c r="E206" s="75">
        <v>0</v>
      </c>
      <c r="F206" s="75">
        <v>0</v>
      </c>
      <c r="G206" s="24">
        <f t="shared" si="76"/>
        <v>221.2</v>
      </c>
      <c r="H206" s="77">
        <v>0</v>
      </c>
      <c r="I206" s="77">
        <v>0</v>
      </c>
      <c r="J206" s="24">
        <f t="shared" si="77"/>
        <v>0</v>
      </c>
      <c r="K206" s="75">
        <v>0</v>
      </c>
      <c r="L206" s="75">
        <v>0</v>
      </c>
      <c r="M206" s="24">
        <f t="shared" si="78"/>
        <v>0</v>
      </c>
      <c r="N206" s="75">
        <v>17.93</v>
      </c>
      <c r="O206" s="71">
        <v>3.23</v>
      </c>
      <c r="P206" s="25">
        <f t="shared" si="79"/>
        <v>21.16</v>
      </c>
      <c r="Q206" s="15">
        <f t="shared" si="80"/>
        <v>191.96</v>
      </c>
      <c r="R206" s="15">
        <f t="shared" si="81"/>
        <v>50.4</v>
      </c>
      <c r="S206" s="15">
        <f t="shared" si="82"/>
        <v>0</v>
      </c>
      <c r="T206" s="15">
        <f t="shared" si="83"/>
        <v>0</v>
      </c>
      <c r="U206" s="24">
        <f t="shared" si="84"/>
        <v>242.36</v>
      </c>
      <c r="V206" s="72"/>
      <c r="W206" s="72"/>
    </row>
    <row r="207" spans="1:23" s="20" customFormat="1" x14ac:dyDescent="0.25">
      <c r="A207" s="27"/>
      <c r="B207" s="41" t="s">
        <v>152</v>
      </c>
      <c r="C207" s="29">
        <f t="shared" ref="C207:U207" si="85">SUM(C201:C206)</f>
        <v>746.68999999999983</v>
      </c>
      <c r="D207" s="30">
        <f t="shared" si="85"/>
        <v>254.91000000000003</v>
      </c>
      <c r="E207" s="29">
        <f t="shared" si="85"/>
        <v>4377.1000000000004</v>
      </c>
      <c r="F207" s="29">
        <f t="shared" si="85"/>
        <v>215</v>
      </c>
      <c r="G207" s="29">
        <f t="shared" si="85"/>
        <v>5593.7000000000007</v>
      </c>
      <c r="H207" s="29">
        <f t="shared" si="85"/>
        <v>0</v>
      </c>
      <c r="I207" s="29">
        <f t="shared" si="85"/>
        <v>0</v>
      </c>
      <c r="J207" s="29">
        <f t="shared" si="85"/>
        <v>0</v>
      </c>
      <c r="K207" s="29">
        <f t="shared" si="85"/>
        <v>61.88</v>
      </c>
      <c r="L207" s="29">
        <f t="shared" si="85"/>
        <v>0</v>
      </c>
      <c r="M207" s="29">
        <f t="shared" si="85"/>
        <v>61.88</v>
      </c>
      <c r="N207" s="29">
        <f t="shared" si="85"/>
        <v>82.170000000000016</v>
      </c>
      <c r="O207" s="29">
        <f t="shared" si="85"/>
        <v>23.87</v>
      </c>
      <c r="P207" s="29">
        <f t="shared" si="85"/>
        <v>106.04</v>
      </c>
      <c r="Q207" s="29">
        <f t="shared" si="85"/>
        <v>890.74</v>
      </c>
      <c r="R207" s="29">
        <f t="shared" si="85"/>
        <v>278.77999999999997</v>
      </c>
      <c r="S207" s="29">
        <f t="shared" si="85"/>
        <v>4377.1000000000004</v>
      </c>
      <c r="T207" s="29">
        <f t="shared" si="85"/>
        <v>215</v>
      </c>
      <c r="U207" s="29">
        <f t="shared" si="85"/>
        <v>5761.6199999999981</v>
      </c>
      <c r="V207" s="72"/>
      <c r="W207" s="72"/>
    </row>
    <row r="208" spans="1:23" x14ac:dyDescent="0.25">
      <c r="A208" s="21">
        <v>17</v>
      </c>
      <c r="B208" s="38" t="s">
        <v>158</v>
      </c>
      <c r="C208" s="68">
        <v>647.57000000000005</v>
      </c>
      <c r="D208" s="76">
        <v>89.89</v>
      </c>
      <c r="E208" s="75">
        <v>3619.3100000000004</v>
      </c>
      <c r="F208" s="75">
        <v>4709.75</v>
      </c>
      <c r="G208" s="24">
        <f t="shared" si="76"/>
        <v>9066.52</v>
      </c>
      <c r="H208" s="70">
        <v>0</v>
      </c>
      <c r="I208" s="70">
        <v>0</v>
      </c>
      <c r="J208" s="24">
        <f t="shared" si="77"/>
        <v>0</v>
      </c>
      <c r="K208" s="68">
        <v>0</v>
      </c>
      <c r="L208" s="68">
        <v>0</v>
      </c>
      <c r="M208" s="24">
        <f t="shared" si="78"/>
        <v>0</v>
      </c>
      <c r="N208" s="68">
        <f>39.12</f>
        <v>39.119999999999997</v>
      </c>
      <c r="O208" s="71">
        <f>12.25</f>
        <v>12.25</v>
      </c>
      <c r="P208" s="25">
        <f t="shared" si="79"/>
        <v>51.37</v>
      </c>
      <c r="Q208" s="15">
        <f t="shared" si="80"/>
        <v>686.69</v>
      </c>
      <c r="R208" s="15">
        <f t="shared" si="81"/>
        <v>102.14</v>
      </c>
      <c r="S208" s="15">
        <f t="shared" si="82"/>
        <v>3619.3100000000004</v>
      </c>
      <c r="T208" s="15">
        <f t="shared" si="83"/>
        <v>4709.75</v>
      </c>
      <c r="U208" s="24">
        <f t="shared" si="84"/>
        <v>9117.89</v>
      </c>
      <c r="V208" s="72"/>
      <c r="W208" s="72"/>
    </row>
    <row r="209" spans="1:23" x14ac:dyDescent="0.25">
      <c r="A209" s="21">
        <v>18</v>
      </c>
      <c r="B209" s="38" t="s">
        <v>159</v>
      </c>
      <c r="C209" s="68">
        <v>233.01</v>
      </c>
      <c r="D209" s="69">
        <v>25</v>
      </c>
      <c r="E209" s="68">
        <v>758</v>
      </c>
      <c r="F209" s="68">
        <v>211</v>
      </c>
      <c r="G209" s="24">
        <f t="shared" si="76"/>
        <v>1227.01</v>
      </c>
      <c r="H209" s="70">
        <v>0</v>
      </c>
      <c r="I209" s="70">
        <v>0</v>
      </c>
      <c r="J209" s="24">
        <f t="shared" si="77"/>
        <v>0</v>
      </c>
      <c r="K209" s="68">
        <v>0</v>
      </c>
      <c r="L209" s="68">
        <v>0</v>
      </c>
      <c r="M209" s="24">
        <f t="shared" si="78"/>
        <v>0</v>
      </c>
      <c r="N209" s="75">
        <f>31.35-6.35</f>
        <v>25</v>
      </c>
      <c r="O209" s="78">
        <f>21.4-5.4</f>
        <v>15.999999999999998</v>
      </c>
      <c r="P209" s="25">
        <f t="shared" si="79"/>
        <v>41</v>
      </c>
      <c r="Q209" s="15">
        <f t="shared" si="80"/>
        <v>258.01</v>
      </c>
      <c r="R209" s="15">
        <f t="shared" si="81"/>
        <v>41</v>
      </c>
      <c r="S209" s="15">
        <f t="shared" si="82"/>
        <v>758</v>
      </c>
      <c r="T209" s="15">
        <f t="shared" si="83"/>
        <v>211</v>
      </c>
      <c r="U209" s="24">
        <f t="shared" si="84"/>
        <v>1268.01</v>
      </c>
      <c r="V209" s="72"/>
      <c r="W209" s="72"/>
    </row>
    <row r="210" spans="1:23" x14ac:dyDescent="0.25">
      <c r="A210" s="21">
        <v>19</v>
      </c>
      <c r="B210" s="38" t="s">
        <v>160</v>
      </c>
      <c r="C210" s="68">
        <v>126.35</v>
      </c>
      <c r="D210" s="69">
        <v>12</v>
      </c>
      <c r="E210" s="68">
        <v>900</v>
      </c>
      <c r="F210" s="68">
        <v>0</v>
      </c>
      <c r="G210" s="24">
        <f t="shared" si="76"/>
        <v>1038.3499999999999</v>
      </c>
      <c r="H210" s="70">
        <v>0</v>
      </c>
      <c r="I210" s="70">
        <v>0</v>
      </c>
      <c r="J210" s="24">
        <f t="shared" si="77"/>
        <v>0</v>
      </c>
      <c r="K210" s="68">
        <f>20+5</f>
        <v>25</v>
      </c>
      <c r="L210" s="68">
        <v>0</v>
      </c>
      <c r="M210" s="24">
        <f t="shared" si="78"/>
        <v>25</v>
      </c>
      <c r="N210" s="75">
        <v>20</v>
      </c>
      <c r="O210" s="78">
        <f>5.5+5.4</f>
        <v>10.9</v>
      </c>
      <c r="P210" s="25">
        <f t="shared" si="79"/>
        <v>30.9</v>
      </c>
      <c r="Q210" s="15">
        <f t="shared" si="80"/>
        <v>171.35</v>
      </c>
      <c r="R210" s="15">
        <f t="shared" si="81"/>
        <v>22.9</v>
      </c>
      <c r="S210" s="15">
        <f t="shared" si="82"/>
        <v>900</v>
      </c>
      <c r="T210" s="15">
        <f t="shared" si="83"/>
        <v>0</v>
      </c>
      <c r="U210" s="24">
        <f t="shared" si="84"/>
        <v>1094.25</v>
      </c>
      <c r="V210" s="72"/>
      <c r="W210" s="72"/>
    </row>
    <row r="211" spans="1:23" s="20" customFormat="1" x14ac:dyDescent="0.25">
      <c r="A211" s="27"/>
      <c r="B211" s="41" t="s">
        <v>159</v>
      </c>
      <c r="C211" s="29">
        <f t="shared" ref="C211:U211" si="86">+C209+C210</f>
        <v>359.36</v>
      </c>
      <c r="D211" s="30">
        <f t="shared" si="86"/>
        <v>37</v>
      </c>
      <c r="E211" s="29">
        <f t="shared" si="86"/>
        <v>1658</v>
      </c>
      <c r="F211" s="29">
        <f t="shared" si="86"/>
        <v>211</v>
      </c>
      <c r="G211" s="29">
        <f t="shared" si="86"/>
        <v>2265.3599999999997</v>
      </c>
      <c r="H211" s="29">
        <f t="shared" si="86"/>
        <v>0</v>
      </c>
      <c r="I211" s="29">
        <f t="shared" si="86"/>
        <v>0</v>
      </c>
      <c r="J211" s="29">
        <f t="shared" si="86"/>
        <v>0</v>
      </c>
      <c r="K211" s="29">
        <f t="shared" si="86"/>
        <v>25</v>
      </c>
      <c r="L211" s="29">
        <f t="shared" si="86"/>
        <v>0</v>
      </c>
      <c r="M211" s="29">
        <f t="shared" si="86"/>
        <v>25</v>
      </c>
      <c r="N211" s="29">
        <f t="shared" si="86"/>
        <v>45</v>
      </c>
      <c r="O211" s="29">
        <f t="shared" si="86"/>
        <v>26.9</v>
      </c>
      <c r="P211" s="29">
        <f t="shared" si="86"/>
        <v>71.900000000000006</v>
      </c>
      <c r="Q211" s="29">
        <f t="shared" si="86"/>
        <v>429.36</v>
      </c>
      <c r="R211" s="29">
        <f t="shared" si="86"/>
        <v>63.9</v>
      </c>
      <c r="S211" s="29">
        <f t="shared" si="86"/>
        <v>1658</v>
      </c>
      <c r="T211" s="29">
        <f t="shared" si="86"/>
        <v>211</v>
      </c>
      <c r="U211" s="29">
        <f t="shared" si="86"/>
        <v>2362.2600000000002</v>
      </c>
      <c r="V211" s="72"/>
      <c r="W211" s="72"/>
    </row>
    <row r="212" spans="1:23" x14ac:dyDescent="0.25">
      <c r="A212" s="21">
        <v>20</v>
      </c>
      <c r="B212" s="38" t="s">
        <v>161</v>
      </c>
      <c r="C212" s="68">
        <v>174.23</v>
      </c>
      <c r="D212" s="69">
        <v>69.44</v>
      </c>
      <c r="E212" s="68">
        <v>1322.87</v>
      </c>
      <c r="F212" s="68">
        <v>223.51999999999998</v>
      </c>
      <c r="G212" s="24">
        <f t="shared" si="76"/>
        <v>1790.06</v>
      </c>
      <c r="H212" s="70">
        <v>0</v>
      </c>
      <c r="I212" s="70">
        <v>0</v>
      </c>
      <c r="J212" s="24">
        <f t="shared" si="77"/>
        <v>0</v>
      </c>
      <c r="K212" s="68">
        <f>7.02+3</f>
        <v>10.02</v>
      </c>
      <c r="L212" s="68">
        <v>2.0099999999999998</v>
      </c>
      <c r="M212" s="24">
        <f t="shared" si="78"/>
        <v>12.03</v>
      </c>
      <c r="N212" s="68">
        <f>15.38</f>
        <v>15.38</v>
      </c>
      <c r="O212" s="71">
        <v>4.58</v>
      </c>
      <c r="P212" s="25">
        <f t="shared" si="79"/>
        <v>19.96</v>
      </c>
      <c r="Q212" s="15">
        <f t="shared" si="80"/>
        <v>199.63</v>
      </c>
      <c r="R212" s="15">
        <f t="shared" si="81"/>
        <v>76.03</v>
      </c>
      <c r="S212" s="15">
        <f t="shared" si="82"/>
        <v>1322.87</v>
      </c>
      <c r="T212" s="15">
        <f t="shared" si="83"/>
        <v>223.51999999999998</v>
      </c>
      <c r="U212" s="24">
        <f t="shared" si="84"/>
        <v>1822.0499999999997</v>
      </c>
      <c r="V212" s="72"/>
      <c r="W212" s="72"/>
    </row>
    <row r="213" spans="1:23" x14ac:dyDescent="0.25">
      <c r="A213" s="21">
        <v>21</v>
      </c>
      <c r="B213" s="38" t="s">
        <v>162</v>
      </c>
      <c r="C213" s="68">
        <v>43.56</v>
      </c>
      <c r="D213" s="69">
        <v>6</v>
      </c>
      <c r="E213" s="68">
        <v>1880</v>
      </c>
      <c r="F213" s="68">
        <v>0</v>
      </c>
      <c r="G213" s="24">
        <f t="shared" si="76"/>
        <v>1929.56</v>
      </c>
      <c r="H213" s="70">
        <v>0</v>
      </c>
      <c r="I213" s="70">
        <v>0</v>
      </c>
      <c r="J213" s="24">
        <f t="shared" si="77"/>
        <v>0</v>
      </c>
      <c r="K213" s="68">
        <v>0</v>
      </c>
      <c r="L213" s="68">
        <v>0</v>
      </c>
      <c r="M213" s="24">
        <f t="shared" si="78"/>
        <v>0</v>
      </c>
      <c r="N213" s="68">
        <v>2.19</v>
      </c>
      <c r="O213" s="71">
        <f>7</f>
        <v>7</v>
      </c>
      <c r="P213" s="25">
        <f t="shared" si="79"/>
        <v>9.19</v>
      </c>
      <c r="Q213" s="15">
        <f t="shared" si="80"/>
        <v>45.75</v>
      </c>
      <c r="R213" s="15">
        <f t="shared" si="81"/>
        <v>13</v>
      </c>
      <c r="S213" s="15">
        <f t="shared" si="82"/>
        <v>1880</v>
      </c>
      <c r="T213" s="15">
        <f t="shared" si="83"/>
        <v>0</v>
      </c>
      <c r="U213" s="24">
        <f t="shared" si="84"/>
        <v>1938.75</v>
      </c>
      <c r="V213" s="72"/>
      <c r="W213" s="72"/>
    </row>
    <row r="214" spans="1:23" x14ac:dyDescent="0.25">
      <c r="A214" s="21">
        <v>22</v>
      </c>
      <c r="B214" s="38" t="s">
        <v>163</v>
      </c>
      <c r="C214" s="68">
        <v>128</v>
      </c>
      <c r="D214" s="69">
        <v>10</v>
      </c>
      <c r="E214" s="68">
        <v>0</v>
      </c>
      <c r="F214" s="68">
        <v>0</v>
      </c>
      <c r="G214" s="24">
        <f t="shared" si="76"/>
        <v>138</v>
      </c>
      <c r="H214" s="70">
        <v>0</v>
      </c>
      <c r="I214" s="70">
        <v>0</v>
      </c>
      <c r="J214" s="24">
        <f t="shared" si="77"/>
        <v>0</v>
      </c>
      <c r="K214" s="68">
        <v>0</v>
      </c>
      <c r="L214" s="68">
        <v>0</v>
      </c>
      <c r="M214" s="24">
        <f t="shared" si="78"/>
        <v>0</v>
      </c>
      <c r="N214" s="68">
        <v>9</v>
      </c>
      <c r="O214" s="71">
        <v>5</v>
      </c>
      <c r="P214" s="25">
        <f t="shared" si="79"/>
        <v>14</v>
      </c>
      <c r="Q214" s="15">
        <f t="shared" si="80"/>
        <v>137</v>
      </c>
      <c r="R214" s="15">
        <f t="shared" si="81"/>
        <v>15</v>
      </c>
      <c r="S214" s="15">
        <f t="shared" si="82"/>
        <v>0</v>
      </c>
      <c r="T214" s="15">
        <f t="shared" si="83"/>
        <v>0</v>
      </c>
      <c r="U214" s="24">
        <f t="shared" si="84"/>
        <v>152</v>
      </c>
      <c r="V214" s="72"/>
      <c r="W214" s="72"/>
    </row>
    <row r="215" spans="1:23" s="20" customFormat="1" x14ac:dyDescent="0.25">
      <c r="A215" s="27"/>
      <c r="B215" s="41" t="s">
        <v>161</v>
      </c>
      <c r="C215" s="29">
        <f t="shared" ref="C215:U215" si="87">+C212+C213+C214</f>
        <v>345.78999999999996</v>
      </c>
      <c r="D215" s="30">
        <f t="shared" si="87"/>
        <v>85.44</v>
      </c>
      <c r="E215" s="29">
        <f t="shared" si="87"/>
        <v>3202.87</v>
      </c>
      <c r="F215" s="29">
        <f t="shared" si="87"/>
        <v>223.51999999999998</v>
      </c>
      <c r="G215" s="29">
        <f t="shared" si="87"/>
        <v>3857.62</v>
      </c>
      <c r="H215" s="29">
        <f t="shared" si="87"/>
        <v>0</v>
      </c>
      <c r="I215" s="29">
        <f t="shared" si="87"/>
        <v>0</v>
      </c>
      <c r="J215" s="29">
        <f t="shared" si="87"/>
        <v>0</v>
      </c>
      <c r="K215" s="29">
        <f t="shared" si="87"/>
        <v>10.02</v>
      </c>
      <c r="L215" s="29">
        <f t="shared" si="87"/>
        <v>2.0099999999999998</v>
      </c>
      <c r="M215" s="29">
        <f t="shared" si="87"/>
        <v>12.03</v>
      </c>
      <c r="N215" s="29">
        <f t="shared" si="87"/>
        <v>26.57</v>
      </c>
      <c r="O215" s="29">
        <f t="shared" si="87"/>
        <v>16.579999999999998</v>
      </c>
      <c r="P215" s="29">
        <f t="shared" si="87"/>
        <v>43.15</v>
      </c>
      <c r="Q215" s="29">
        <f t="shared" si="87"/>
        <v>382.38</v>
      </c>
      <c r="R215" s="29">
        <f t="shared" si="87"/>
        <v>104.03</v>
      </c>
      <c r="S215" s="29">
        <f t="shared" si="87"/>
        <v>3202.87</v>
      </c>
      <c r="T215" s="29">
        <f t="shared" si="87"/>
        <v>223.51999999999998</v>
      </c>
      <c r="U215" s="29">
        <f t="shared" si="87"/>
        <v>3912.7999999999997</v>
      </c>
      <c r="V215" s="72"/>
      <c r="W215" s="72"/>
    </row>
    <row r="216" spans="1:23" ht="40.5" x14ac:dyDescent="0.25">
      <c r="A216" s="21">
        <v>23</v>
      </c>
      <c r="B216" s="38" t="s">
        <v>164</v>
      </c>
      <c r="C216" s="80">
        <v>175.94</v>
      </c>
      <c r="D216" s="79">
        <v>47.41</v>
      </c>
      <c r="E216" s="80">
        <v>225.69</v>
      </c>
      <c r="F216" s="80">
        <v>0</v>
      </c>
      <c r="G216" s="24">
        <f t="shared" si="76"/>
        <v>449.03999999999996</v>
      </c>
      <c r="H216" s="82">
        <v>0</v>
      </c>
      <c r="I216" s="82">
        <v>0</v>
      </c>
      <c r="J216" s="24">
        <f t="shared" si="77"/>
        <v>0</v>
      </c>
      <c r="K216" s="80">
        <v>0</v>
      </c>
      <c r="L216" s="80">
        <v>0</v>
      </c>
      <c r="M216" s="24">
        <f t="shared" si="78"/>
        <v>0</v>
      </c>
      <c r="N216" s="80">
        <f>33-2.8</f>
        <v>30.2</v>
      </c>
      <c r="O216" s="81">
        <v>20</v>
      </c>
      <c r="P216" s="25">
        <f t="shared" si="79"/>
        <v>50.2</v>
      </c>
      <c r="Q216" s="15">
        <f t="shared" si="80"/>
        <v>206.14</v>
      </c>
      <c r="R216" s="15">
        <f t="shared" si="81"/>
        <v>67.41</v>
      </c>
      <c r="S216" s="15">
        <f t="shared" si="82"/>
        <v>225.69</v>
      </c>
      <c r="T216" s="15">
        <f t="shared" si="83"/>
        <v>0</v>
      </c>
      <c r="U216" s="24">
        <f t="shared" si="84"/>
        <v>499.23999999999995</v>
      </c>
      <c r="V216" s="72"/>
      <c r="W216" s="72"/>
    </row>
    <row r="217" spans="1:23" x14ac:dyDescent="0.25">
      <c r="A217" s="21">
        <v>24</v>
      </c>
      <c r="B217" s="38" t="s">
        <v>165</v>
      </c>
      <c r="C217" s="80">
        <f>309.57+47.77</f>
        <v>357.34</v>
      </c>
      <c r="D217" s="79">
        <f>47.17+11.29</f>
        <v>58.46</v>
      </c>
      <c r="E217" s="80">
        <v>940</v>
      </c>
      <c r="F217" s="80">
        <v>92.46</v>
      </c>
      <c r="G217" s="24">
        <f t="shared" si="76"/>
        <v>1448.26</v>
      </c>
      <c r="H217" s="82">
        <v>0</v>
      </c>
      <c r="I217" s="82">
        <v>0</v>
      </c>
      <c r="J217" s="24">
        <f t="shared" si="77"/>
        <v>0</v>
      </c>
      <c r="K217" s="80">
        <v>0</v>
      </c>
      <c r="L217" s="80">
        <v>0</v>
      </c>
      <c r="M217" s="24">
        <f t="shared" si="78"/>
        <v>0</v>
      </c>
      <c r="N217" s="80">
        <f>9.55</f>
        <v>9.5500000000000007</v>
      </c>
      <c r="O217" s="81">
        <f>9</f>
        <v>9</v>
      </c>
      <c r="P217" s="25">
        <f t="shared" si="79"/>
        <v>18.55</v>
      </c>
      <c r="Q217" s="15">
        <f t="shared" si="80"/>
        <v>366.89</v>
      </c>
      <c r="R217" s="15">
        <f t="shared" si="81"/>
        <v>67.460000000000008</v>
      </c>
      <c r="S217" s="15">
        <f t="shared" si="82"/>
        <v>940</v>
      </c>
      <c r="T217" s="15">
        <f t="shared" si="83"/>
        <v>92.46</v>
      </c>
      <c r="U217" s="24">
        <f t="shared" si="84"/>
        <v>1466.81</v>
      </c>
      <c r="V217" s="72"/>
      <c r="W217" s="72"/>
    </row>
    <row r="218" spans="1:23" x14ac:dyDescent="0.25">
      <c r="A218" s="21">
        <v>25</v>
      </c>
      <c r="B218" s="38" t="s">
        <v>166</v>
      </c>
      <c r="C218" s="80">
        <f>62.86</f>
        <v>62.86</v>
      </c>
      <c r="D218" s="79">
        <f>18+2.4</f>
        <v>20.399999999999999</v>
      </c>
      <c r="E218" s="80">
        <v>720</v>
      </c>
      <c r="F218" s="80">
        <v>0</v>
      </c>
      <c r="G218" s="24">
        <f t="shared" si="76"/>
        <v>803.26</v>
      </c>
      <c r="H218" s="82">
        <v>0</v>
      </c>
      <c r="I218" s="82">
        <v>0</v>
      </c>
      <c r="J218" s="24">
        <f t="shared" si="77"/>
        <v>0</v>
      </c>
      <c r="K218" s="80">
        <v>0</v>
      </c>
      <c r="L218" s="80">
        <v>0</v>
      </c>
      <c r="M218" s="24">
        <f t="shared" si="78"/>
        <v>0</v>
      </c>
      <c r="N218" s="80">
        <v>3.6</v>
      </c>
      <c r="O218" s="81">
        <v>2.4</v>
      </c>
      <c r="P218" s="25">
        <f t="shared" si="79"/>
        <v>6</v>
      </c>
      <c r="Q218" s="15">
        <f t="shared" si="80"/>
        <v>66.459999999999994</v>
      </c>
      <c r="R218" s="15">
        <f t="shared" si="81"/>
        <v>22.799999999999997</v>
      </c>
      <c r="S218" s="15">
        <f t="shared" si="82"/>
        <v>720</v>
      </c>
      <c r="T218" s="15">
        <f t="shared" si="83"/>
        <v>0</v>
      </c>
      <c r="U218" s="24">
        <f t="shared" si="84"/>
        <v>809.26</v>
      </c>
      <c r="V218" s="72"/>
      <c r="W218" s="72"/>
    </row>
    <row r="219" spans="1:23" s="20" customFormat="1" x14ac:dyDescent="0.25">
      <c r="A219" s="27"/>
      <c r="B219" s="41" t="s">
        <v>165</v>
      </c>
      <c r="C219" s="29">
        <f t="shared" ref="C219:U219" si="88">+C217+C218</f>
        <v>420.2</v>
      </c>
      <c r="D219" s="30">
        <f t="shared" si="88"/>
        <v>78.86</v>
      </c>
      <c r="E219" s="29">
        <f t="shared" si="88"/>
        <v>1660</v>
      </c>
      <c r="F219" s="29">
        <f t="shared" si="88"/>
        <v>92.46</v>
      </c>
      <c r="G219" s="29">
        <f t="shared" si="88"/>
        <v>2251.52</v>
      </c>
      <c r="H219" s="29">
        <f t="shared" si="88"/>
        <v>0</v>
      </c>
      <c r="I219" s="29">
        <f t="shared" si="88"/>
        <v>0</v>
      </c>
      <c r="J219" s="29">
        <f t="shared" si="88"/>
        <v>0</v>
      </c>
      <c r="K219" s="29">
        <f t="shared" si="88"/>
        <v>0</v>
      </c>
      <c r="L219" s="29">
        <f t="shared" si="88"/>
        <v>0</v>
      </c>
      <c r="M219" s="29">
        <f t="shared" si="88"/>
        <v>0</v>
      </c>
      <c r="N219" s="29">
        <f t="shared" si="88"/>
        <v>13.15</v>
      </c>
      <c r="O219" s="29">
        <f t="shared" si="88"/>
        <v>11.4</v>
      </c>
      <c r="P219" s="29">
        <f t="shared" si="88"/>
        <v>24.55</v>
      </c>
      <c r="Q219" s="29">
        <f t="shared" si="88"/>
        <v>433.34999999999997</v>
      </c>
      <c r="R219" s="29">
        <f t="shared" si="88"/>
        <v>90.26</v>
      </c>
      <c r="S219" s="29">
        <f t="shared" si="88"/>
        <v>1660</v>
      </c>
      <c r="T219" s="29">
        <f t="shared" si="88"/>
        <v>92.46</v>
      </c>
      <c r="U219" s="29">
        <f t="shared" si="88"/>
        <v>2276.0699999999997</v>
      </c>
      <c r="V219" s="72"/>
      <c r="W219" s="72"/>
    </row>
    <row r="220" spans="1:23" x14ac:dyDescent="0.25">
      <c r="A220" s="21">
        <v>26</v>
      </c>
      <c r="B220" s="38" t="s">
        <v>167</v>
      </c>
      <c r="C220" s="68">
        <v>235.39</v>
      </c>
      <c r="D220" s="79">
        <v>35</v>
      </c>
      <c r="E220" s="80">
        <v>1439.37</v>
      </c>
      <c r="F220" s="80">
        <v>265.24</v>
      </c>
      <c r="G220" s="24">
        <f t="shared" si="76"/>
        <v>1974.9999999999998</v>
      </c>
      <c r="H220" s="82">
        <v>0</v>
      </c>
      <c r="I220" s="82">
        <v>0</v>
      </c>
      <c r="J220" s="24">
        <f t="shared" si="77"/>
        <v>0</v>
      </c>
      <c r="K220" s="80">
        <v>0</v>
      </c>
      <c r="L220" s="80">
        <v>0</v>
      </c>
      <c r="M220" s="24">
        <f t="shared" si="78"/>
        <v>0</v>
      </c>
      <c r="N220" s="80">
        <f>33-5</f>
        <v>28</v>
      </c>
      <c r="O220" s="81">
        <f>12</f>
        <v>12</v>
      </c>
      <c r="P220" s="25">
        <f t="shared" si="79"/>
        <v>40</v>
      </c>
      <c r="Q220" s="15">
        <f t="shared" si="80"/>
        <v>263.39</v>
      </c>
      <c r="R220" s="15">
        <f t="shared" si="81"/>
        <v>47</v>
      </c>
      <c r="S220" s="15">
        <f t="shared" si="82"/>
        <v>1439.37</v>
      </c>
      <c r="T220" s="15">
        <f t="shared" si="83"/>
        <v>265.24</v>
      </c>
      <c r="U220" s="24">
        <f t="shared" si="84"/>
        <v>2014.9999999999998</v>
      </c>
      <c r="V220" s="72"/>
      <c r="W220" s="72"/>
    </row>
    <row r="221" spans="1:23" ht="40.5" x14ac:dyDescent="0.25">
      <c r="A221" s="21">
        <v>27</v>
      </c>
      <c r="B221" s="38" t="s">
        <v>168</v>
      </c>
      <c r="C221" s="68">
        <v>367.77</v>
      </c>
      <c r="D221" s="79">
        <v>41.38</v>
      </c>
      <c r="E221" s="80">
        <v>2740</v>
      </c>
      <c r="F221" s="80">
        <v>0</v>
      </c>
      <c r="G221" s="24">
        <f t="shared" si="76"/>
        <v>3149.15</v>
      </c>
      <c r="H221" s="82">
        <v>21.74</v>
      </c>
      <c r="I221" s="82">
        <v>32</v>
      </c>
      <c r="J221" s="24">
        <f t="shared" si="77"/>
        <v>53.739999999999995</v>
      </c>
      <c r="K221" s="80">
        <v>50</v>
      </c>
      <c r="L221" s="80">
        <v>8.8699999999999992</v>
      </c>
      <c r="M221" s="24">
        <f t="shared" si="78"/>
        <v>58.87</v>
      </c>
      <c r="N221" s="80">
        <f>35.64+8.91</f>
        <v>44.55</v>
      </c>
      <c r="O221" s="81">
        <v>13.06</v>
      </c>
      <c r="P221" s="25">
        <f t="shared" si="79"/>
        <v>57.61</v>
      </c>
      <c r="Q221" s="15">
        <f t="shared" si="80"/>
        <v>484.06</v>
      </c>
      <c r="R221" s="15">
        <f t="shared" si="81"/>
        <v>95.31</v>
      </c>
      <c r="S221" s="15">
        <f t="shared" si="82"/>
        <v>2740</v>
      </c>
      <c r="T221" s="15">
        <f t="shared" si="83"/>
        <v>0</v>
      </c>
      <c r="U221" s="24">
        <f t="shared" si="84"/>
        <v>3319.37</v>
      </c>
      <c r="V221" s="72"/>
      <c r="W221" s="72"/>
    </row>
    <row r="222" spans="1:23" ht="40.5" x14ac:dyDescent="0.25">
      <c r="A222" s="21">
        <v>28</v>
      </c>
      <c r="B222" s="38" t="s">
        <v>169</v>
      </c>
      <c r="C222" s="68">
        <v>126.99</v>
      </c>
      <c r="D222" s="79">
        <v>10.43</v>
      </c>
      <c r="E222" s="80">
        <v>0</v>
      </c>
      <c r="F222" s="80">
        <v>0</v>
      </c>
      <c r="G222" s="24">
        <f t="shared" si="76"/>
        <v>137.41999999999999</v>
      </c>
      <c r="H222" s="82">
        <v>26.06</v>
      </c>
      <c r="I222" s="82">
        <v>0</v>
      </c>
      <c r="J222" s="24">
        <f t="shared" si="77"/>
        <v>26.06</v>
      </c>
      <c r="K222" s="80">
        <f>8+5</f>
        <v>13</v>
      </c>
      <c r="L222" s="80">
        <v>0</v>
      </c>
      <c r="M222" s="24">
        <f t="shared" si="78"/>
        <v>13</v>
      </c>
      <c r="N222" s="80">
        <f>5+7.5</f>
        <v>12.5</v>
      </c>
      <c r="O222" s="81">
        <v>4.8</v>
      </c>
      <c r="P222" s="25">
        <f t="shared" si="79"/>
        <v>17.3</v>
      </c>
      <c r="Q222" s="15">
        <f t="shared" si="80"/>
        <v>178.54999999999998</v>
      </c>
      <c r="R222" s="15">
        <f t="shared" si="81"/>
        <v>15.23</v>
      </c>
      <c r="S222" s="15">
        <f t="shared" si="82"/>
        <v>0</v>
      </c>
      <c r="T222" s="15">
        <f t="shared" si="83"/>
        <v>0</v>
      </c>
      <c r="U222" s="24">
        <f t="shared" si="84"/>
        <v>193.77999999999997</v>
      </c>
      <c r="V222" s="72"/>
      <c r="W222" s="72"/>
    </row>
    <row r="223" spans="1:23" s="20" customFormat="1" x14ac:dyDescent="0.25">
      <c r="A223" s="27"/>
      <c r="B223" s="41" t="s">
        <v>167</v>
      </c>
      <c r="C223" s="29">
        <f t="shared" ref="C223:U223" si="89">+C220+C221+C222</f>
        <v>730.15</v>
      </c>
      <c r="D223" s="30">
        <f t="shared" si="89"/>
        <v>86.81</v>
      </c>
      <c r="E223" s="29">
        <f t="shared" si="89"/>
        <v>4179.37</v>
      </c>
      <c r="F223" s="29">
        <f t="shared" si="89"/>
        <v>265.24</v>
      </c>
      <c r="G223" s="29">
        <f t="shared" si="89"/>
        <v>5261.57</v>
      </c>
      <c r="H223" s="29">
        <f t="shared" si="89"/>
        <v>47.8</v>
      </c>
      <c r="I223" s="29">
        <f t="shared" si="89"/>
        <v>32</v>
      </c>
      <c r="J223" s="29">
        <f t="shared" si="89"/>
        <v>79.8</v>
      </c>
      <c r="K223" s="29">
        <f t="shared" si="89"/>
        <v>63</v>
      </c>
      <c r="L223" s="29">
        <f t="shared" si="89"/>
        <v>8.8699999999999992</v>
      </c>
      <c r="M223" s="29">
        <f t="shared" si="89"/>
        <v>71.87</v>
      </c>
      <c r="N223" s="29">
        <f t="shared" si="89"/>
        <v>85.05</v>
      </c>
      <c r="O223" s="29">
        <f t="shared" si="89"/>
        <v>29.860000000000003</v>
      </c>
      <c r="P223" s="29">
        <f t="shared" si="89"/>
        <v>114.91</v>
      </c>
      <c r="Q223" s="29">
        <f t="shared" si="89"/>
        <v>926</v>
      </c>
      <c r="R223" s="29">
        <f t="shared" si="89"/>
        <v>157.54</v>
      </c>
      <c r="S223" s="29">
        <f t="shared" si="89"/>
        <v>4179.37</v>
      </c>
      <c r="T223" s="29">
        <f t="shared" si="89"/>
        <v>265.24</v>
      </c>
      <c r="U223" s="29">
        <f t="shared" si="89"/>
        <v>5528.15</v>
      </c>
      <c r="V223" s="72"/>
      <c r="W223" s="72"/>
    </row>
    <row r="224" spans="1:23" x14ac:dyDescent="0.25">
      <c r="A224" s="21">
        <v>29</v>
      </c>
      <c r="B224" s="38" t="s">
        <v>170</v>
      </c>
      <c r="C224" s="68">
        <v>510.95</v>
      </c>
      <c r="D224" s="79">
        <f>64.51+26.5</f>
        <v>91.01</v>
      </c>
      <c r="E224" s="80">
        <v>796.41</v>
      </c>
      <c r="F224" s="80">
        <v>0</v>
      </c>
      <c r="G224" s="24">
        <f t="shared" si="76"/>
        <v>1398.37</v>
      </c>
      <c r="H224" s="70">
        <v>0</v>
      </c>
      <c r="I224" s="70">
        <v>0</v>
      </c>
      <c r="J224" s="24">
        <f t="shared" si="77"/>
        <v>0</v>
      </c>
      <c r="K224" s="68">
        <f>20+5</f>
        <v>25</v>
      </c>
      <c r="L224" s="68">
        <v>5.5</v>
      </c>
      <c r="M224" s="24">
        <f t="shared" si="78"/>
        <v>30.5</v>
      </c>
      <c r="N224" s="68">
        <f>26</f>
        <v>26</v>
      </c>
      <c r="O224" s="71">
        <f>26</f>
        <v>26</v>
      </c>
      <c r="P224" s="25">
        <f t="shared" si="79"/>
        <v>52</v>
      </c>
      <c r="Q224" s="15">
        <f t="shared" si="80"/>
        <v>561.95000000000005</v>
      </c>
      <c r="R224" s="15">
        <f t="shared" si="81"/>
        <v>122.51</v>
      </c>
      <c r="S224" s="15">
        <f t="shared" si="82"/>
        <v>796.41</v>
      </c>
      <c r="T224" s="15">
        <f t="shared" si="83"/>
        <v>0</v>
      </c>
      <c r="U224" s="24">
        <f t="shared" si="84"/>
        <v>1480.87</v>
      </c>
      <c r="V224" s="72"/>
      <c r="W224" s="72"/>
    </row>
    <row r="225" spans="1:23" s="49" customFormat="1" x14ac:dyDescent="0.25">
      <c r="A225" s="45"/>
      <c r="B225" s="52" t="s">
        <v>171</v>
      </c>
      <c r="C225" s="47">
        <f t="shared" ref="C225:U225" si="90">+C224+C223+C219+C216+C215+C211+C208+C207+C200+C199+C198+C197+C194+C193+C189</f>
        <v>7764</v>
      </c>
      <c r="D225" s="48">
        <f t="shared" si="90"/>
        <v>1621</v>
      </c>
      <c r="E225" s="47">
        <f t="shared" si="90"/>
        <v>47951.59</v>
      </c>
      <c r="F225" s="47">
        <f t="shared" si="90"/>
        <v>16829.440000000002</v>
      </c>
      <c r="G225" s="47">
        <f t="shared" si="90"/>
        <v>74166.03</v>
      </c>
      <c r="H225" s="47">
        <f t="shared" si="90"/>
        <v>2342</v>
      </c>
      <c r="I225" s="47">
        <f t="shared" si="90"/>
        <v>853</v>
      </c>
      <c r="J225" s="47">
        <f t="shared" si="90"/>
        <v>3195</v>
      </c>
      <c r="K225" s="47">
        <f t="shared" si="90"/>
        <v>620</v>
      </c>
      <c r="L225" s="47">
        <f t="shared" si="90"/>
        <v>123</v>
      </c>
      <c r="M225" s="47">
        <f t="shared" si="90"/>
        <v>743.00000000000011</v>
      </c>
      <c r="N225" s="47">
        <f t="shared" si="90"/>
        <v>854</v>
      </c>
      <c r="O225" s="47">
        <f t="shared" si="90"/>
        <v>313</v>
      </c>
      <c r="P225" s="47">
        <f t="shared" si="90"/>
        <v>1167</v>
      </c>
      <c r="Q225" s="47">
        <f t="shared" si="90"/>
        <v>11579.999999999998</v>
      </c>
      <c r="R225" s="47">
        <f t="shared" si="90"/>
        <v>2910.0000000000005</v>
      </c>
      <c r="S225" s="47">
        <f t="shared" si="90"/>
        <v>47951.59</v>
      </c>
      <c r="T225" s="47">
        <f t="shared" si="90"/>
        <v>16829.440000000002</v>
      </c>
      <c r="U225" s="47">
        <f t="shared" si="90"/>
        <v>79271.03</v>
      </c>
      <c r="V225" s="83"/>
      <c r="W225" s="83"/>
    </row>
    <row r="226" spans="1:23" x14ac:dyDescent="0.25">
      <c r="A226" s="21">
        <v>30</v>
      </c>
      <c r="B226" s="38" t="s">
        <v>172</v>
      </c>
      <c r="C226" s="15">
        <v>3045</v>
      </c>
      <c r="D226" s="23">
        <v>291</v>
      </c>
      <c r="E226" s="15">
        <v>0</v>
      </c>
      <c r="F226" s="15">
        <v>0</v>
      </c>
      <c r="G226" s="24">
        <f t="shared" si="76"/>
        <v>3336</v>
      </c>
      <c r="H226" s="15">
        <v>347</v>
      </c>
      <c r="I226" s="50">
        <v>62</v>
      </c>
      <c r="J226" s="24">
        <f t="shared" si="77"/>
        <v>409</v>
      </c>
      <c r="K226" s="50">
        <v>0</v>
      </c>
      <c r="L226" s="50">
        <v>0</v>
      </c>
      <c r="M226" s="24">
        <f t="shared" si="78"/>
        <v>0</v>
      </c>
      <c r="N226" s="50">
        <v>299</v>
      </c>
      <c r="O226" s="50">
        <v>43</v>
      </c>
      <c r="P226" s="25">
        <f t="shared" si="79"/>
        <v>342</v>
      </c>
      <c r="Q226" s="15">
        <f t="shared" si="80"/>
        <v>3691</v>
      </c>
      <c r="R226" s="15">
        <f t="shared" si="81"/>
        <v>396</v>
      </c>
      <c r="S226" s="15">
        <f t="shared" si="82"/>
        <v>0</v>
      </c>
      <c r="T226" s="15">
        <f t="shared" si="83"/>
        <v>0</v>
      </c>
      <c r="U226" s="24">
        <f t="shared" si="84"/>
        <v>4087</v>
      </c>
    </row>
    <row r="227" spans="1:23" s="49" customFormat="1" x14ac:dyDescent="0.25">
      <c r="A227" s="45"/>
      <c r="B227" s="52" t="s">
        <v>173</v>
      </c>
      <c r="C227" s="47">
        <f t="shared" ref="C227:U227" si="91">C226</f>
        <v>3045</v>
      </c>
      <c r="D227" s="48">
        <f t="shared" si="91"/>
        <v>291</v>
      </c>
      <c r="E227" s="47">
        <f t="shared" si="91"/>
        <v>0</v>
      </c>
      <c r="F227" s="47">
        <f t="shared" si="91"/>
        <v>0</v>
      </c>
      <c r="G227" s="47">
        <f t="shared" si="91"/>
        <v>3336</v>
      </c>
      <c r="H227" s="47">
        <f t="shared" si="91"/>
        <v>347</v>
      </c>
      <c r="I227" s="47">
        <f t="shared" si="91"/>
        <v>62</v>
      </c>
      <c r="J227" s="47">
        <f t="shared" si="91"/>
        <v>409</v>
      </c>
      <c r="K227" s="47">
        <f t="shared" si="91"/>
        <v>0</v>
      </c>
      <c r="L227" s="47">
        <f t="shared" si="91"/>
        <v>0</v>
      </c>
      <c r="M227" s="47">
        <f t="shared" si="91"/>
        <v>0</v>
      </c>
      <c r="N227" s="47">
        <f t="shared" si="91"/>
        <v>299</v>
      </c>
      <c r="O227" s="47">
        <f t="shared" si="91"/>
        <v>43</v>
      </c>
      <c r="P227" s="47">
        <f t="shared" si="91"/>
        <v>342</v>
      </c>
      <c r="Q227" s="47">
        <f t="shared" si="91"/>
        <v>3691</v>
      </c>
      <c r="R227" s="47">
        <f t="shared" si="91"/>
        <v>396</v>
      </c>
      <c r="S227" s="47">
        <f t="shared" si="91"/>
        <v>0</v>
      </c>
      <c r="T227" s="47">
        <f t="shared" si="91"/>
        <v>0</v>
      </c>
      <c r="U227" s="47">
        <f t="shared" si="91"/>
        <v>4087</v>
      </c>
    </row>
    <row r="228" spans="1:23" x14ac:dyDescent="0.25">
      <c r="A228" s="21">
        <v>1</v>
      </c>
      <c r="B228" s="22" t="s">
        <v>174</v>
      </c>
      <c r="C228" s="15">
        <v>900</v>
      </c>
      <c r="D228" s="23">
        <v>180</v>
      </c>
      <c r="E228" s="15">
        <v>2683</v>
      </c>
      <c r="F228" s="15">
        <v>2296</v>
      </c>
      <c r="G228" s="24">
        <f t="shared" si="76"/>
        <v>6059</v>
      </c>
      <c r="H228" s="15">
        <v>0</v>
      </c>
      <c r="I228" s="36">
        <v>0</v>
      </c>
      <c r="J228" s="24">
        <f t="shared" si="77"/>
        <v>0</v>
      </c>
      <c r="K228" s="50">
        <v>50</v>
      </c>
      <c r="L228" s="50">
        <v>15</v>
      </c>
      <c r="M228" s="24">
        <f t="shared" si="78"/>
        <v>65</v>
      </c>
      <c r="N228" s="50">
        <v>80</v>
      </c>
      <c r="O228" s="50">
        <v>15</v>
      </c>
      <c r="P228" s="25">
        <f t="shared" si="79"/>
        <v>95</v>
      </c>
      <c r="Q228" s="15">
        <f t="shared" si="80"/>
        <v>1030</v>
      </c>
      <c r="R228" s="15">
        <f t="shared" si="81"/>
        <v>210</v>
      </c>
      <c r="S228" s="15">
        <f t="shared" si="82"/>
        <v>2683</v>
      </c>
      <c r="T228" s="15">
        <f t="shared" si="83"/>
        <v>2296</v>
      </c>
      <c r="U228" s="24">
        <f t="shared" si="84"/>
        <v>6219</v>
      </c>
    </row>
    <row r="229" spans="1:23" x14ac:dyDescent="0.25">
      <c r="A229" s="21">
        <v>2</v>
      </c>
      <c r="B229" s="22" t="s">
        <v>175</v>
      </c>
      <c r="C229" s="15">
        <v>143</v>
      </c>
      <c r="D229" s="23">
        <v>0</v>
      </c>
      <c r="E229" s="15">
        <v>0</v>
      </c>
      <c r="F229" s="15">
        <v>0</v>
      </c>
      <c r="G229" s="24">
        <f t="shared" si="76"/>
        <v>143</v>
      </c>
      <c r="H229" s="15">
        <v>0</v>
      </c>
      <c r="I229" s="36">
        <v>0</v>
      </c>
      <c r="J229" s="24">
        <f t="shared" si="77"/>
        <v>0</v>
      </c>
      <c r="K229" s="50">
        <v>0</v>
      </c>
      <c r="L229" s="50">
        <v>0</v>
      </c>
      <c r="M229" s="24">
        <f t="shared" si="78"/>
        <v>0</v>
      </c>
      <c r="N229" s="50">
        <v>0</v>
      </c>
      <c r="O229" s="50">
        <v>0</v>
      </c>
      <c r="P229" s="25">
        <f t="shared" si="79"/>
        <v>0</v>
      </c>
      <c r="Q229" s="15">
        <f t="shared" si="80"/>
        <v>143</v>
      </c>
      <c r="R229" s="15">
        <f t="shared" si="81"/>
        <v>0</v>
      </c>
      <c r="S229" s="15">
        <f t="shared" si="82"/>
        <v>0</v>
      </c>
      <c r="T229" s="15">
        <f t="shared" si="83"/>
        <v>0</v>
      </c>
      <c r="U229" s="24">
        <f t="shared" si="84"/>
        <v>143</v>
      </c>
    </row>
    <row r="230" spans="1:23" s="20" customFormat="1" x14ac:dyDescent="0.25">
      <c r="A230" s="27"/>
      <c r="B230" s="28" t="s">
        <v>174</v>
      </c>
      <c r="C230" s="29">
        <f>+C228+C229</f>
        <v>1043</v>
      </c>
      <c r="D230" s="30">
        <f t="shared" ref="D230:P230" si="92">+D228+D229</f>
        <v>180</v>
      </c>
      <c r="E230" s="29">
        <f t="shared" si="92"/>
        <v>2683</v>
      </c>
      <c r="F230" s="29">
        <f t="shared" si="92"/>
        <v>2296</v>
      </c>
      <c r="G230" s="29">
        <f t="shared" si="92"/>
        <v>6202</v>
      </c>
      <c r="H230" s="29">
        <f t="shared" si="92"/>
        <v>0</v>
      </c>
      <c r="I230" s="29">
        <f t="shared" si="92"/>
        <v>0</v>
      </c>
      <c r="J230" s="29">
        <f t="shared" si="92"/>
        <v>0</v>
      </c>
      <c r="K230" s="29">
        <f t="shared" si="92"/>
        <v>50</v>
      </c>
      <c r="L230" s="29">
        <f t="shared" si="92"/>
        <v>15</v>
      </c>
      <c r="M230" s="29">
        <f t="shared" si="92"/>
        <v>65</v>
      </c>
      <c r="N230" s="29">
        <f t="shared" si="92"/>
        <v>80</v>
      </c>
      <c r="O230" s="29">
        <f t="shared" si="92"/>
        <v>15</v>
      </c>
      <c r="P230" s="29">
        <f t="shared" si="92"/>
        <v>95</v>
      </c>
      <c r="Q230" s="29">
        <f t="shared" ref="Q230" si="93">+Q228+Q229</f>
        <v>1173</v>
      </c>
      <c r="R230" s="29">
        <f t="shared" ref="R230" si="94">+R228+R229</f>
        <v>210</v>
      </c>
      <c r="S230" s="29">
        <f t="shared" ref="S230" si="95">+S228+S229</f>
        <v>2683</v>
      </c>
      <c r="T230" s="29">
        <f t="shared" ref="T230" si="96">+T228+T229</f>
        <v>2296</v>
      </c>
      <c r="U230" s="29">
        <f t="shared" ref="U230" si="97">+U228+U229</f>
        <v>6362</v>
      </c>
    </row>
    <row r="231" spans="1:23" x14ac:dyDescent="0.25">
      <c r="A231" s="21">
        <v>3</v>
      </c>
      <c r="B231" s="22" t="s">
        <v>176</v>
      </c>
      <c r="C231" s="15">
        <v>700</v>
      </c>
      <c r="D231" s="23">
        <v>170</v>
      </c>
      <c r="E231" s="15">
        <v>3173.94</v>
      </c>
      <c r="F231" s="15">
        <v>8829.2200000000012</v>
      </c>
      <c r="G231" s="24">
        <f t="shared" si="76"/>
        <v>12873.160000000002</v>
      </c>
      <c r="H231" s="15">
        <v>53</v>
      </c>
      <c r="I231" s="36">
        <v>30</v>
      </c>
      <c r="J231" s="24">
        <f t="shared" si="77"/>
        <v>83</v>
      </c>
      <c r="K231" s="50">
        <v>59</v>
      </c>
      <c r="L231" s="50">
        <v>34</v>
      </c>
      <c r="M231" s="24">
        <f t="shared" si="78"/>
        <v>93</v>
      </c>
      <c r="N231" s="50">
        <v>90</v>
      </c>
      <c r="O231" s="50">
        <v>50</v>
      </c>
      <c r="P231" s="25">
        <f t="shared" si="79"/>
        <v>140</v>
      </c>
      <c r="Q231" s="15">
        <f t="shared" si="80"/>
        <v>902</v>
      </c>
      <c r="R231" s="15">
        <f t="shared" si="81"/>
        <v>284</v>
      </c>
      <c r="S231" s="15">
        <f t="shared" si="82"/>
        <v>3173.94</v>
      </c>
      <c r="T231" s="15">
        <f t="shared" si="83"/>
        <v>8829.2200000000012</v>
      </c>
      <c r="U231" s="24">
        <f t="shared" si="84"/>
        <v>13189.160000000002</v>
      </c>
    </row>
    <row r="232" spans="1:23" x14ac:dyDescent="0.25">
      <c r="A232" s="21">
        <v>4</v>
      </c>
      <c r="B232" s="22" t="s">
        <v>177</v>
      </c>
      <c r="C232" s="15">
        <v>900</v>
      </c>
      <c r="D232" s="23">
        <v>230</v>
      </c>
      <c r="E232" s="15">
        <v>3132.1400000000003</v>
      </c>
      <c r="F232" s="15">
        <v>534.15</v>
      </c>
      <c r="G232" s="24">
        <f t="shared" si="76"/>
        <v>4796.29</v>
      </c>
      <c r="H232" s="15">
        <v>40</v>
      </c>
      <c r="I232" s="36">
        <v>18</v>
      </c>
      <c r="J232" s="24">
        <f t="shared" si="77"/>
        <v>58</v>
      </c>
      <c r="K232" s="50">
        <v>40</v>
      </c>
      <c r="L232" s="50">
        <v>26</v>
      </c>
      <c r="M232" s="24">
        <f t="shared" si="78"/>
        <v>66</v>
      </c>
      <c r="N232" s="50">
        <v>90</v>
      </c>
      <c r="O232" s="50">
        <v>35</v>
      </c>
      <c r="P232" s="25">
        <f t="shared" si="79"/>
        <v>125</v>
      </c>
      <c r="Q232" s="15">
        <f t="shared" si="80"/>
        <v>1070</v>
      </c>
      <c r="R232" s="15">
        <f t="shared" si="81"/>
        <v>309</v>
      </c>
      <c r="S232" s="15">
        <f t="shared" si="82"/>
        <v>3132.1400000000003</v>
      </c>
      <c r="T232" s="15">
        <f t="shared" si="83"/>
        <v>534.15</v>
      </c>
      <c r="U232" s="24">
        <f t="shared" si="84"/>
        <v>5045.29</v>
      </c>
    </row>
    <row r="233" spans="1:23" x14ac:dyDescent="0.25">
      <c r="A233" s="21">
        <v>5</v>
      </c>
      <c r="B233" s="22" t="s">
        <v>178</v>
      </c>
      <c r="C233" s="15">
        <v>2000</v>
      </c>
      <c r="D233" s="23">
        <v>200</v>
      </c>
      <c r="E233" s="15">
        <v>3605.71</v>
      </c>
      <c r="F233" s="15">
        <v>3897.81</v>
      </c>
      <c r="G233" s="24">
        <f t="shared" si="76"/>
        <v>9703.52</v>
      </c>
      <c r="H233" s="15">
        <v>20</v>
      </c>
      <c r="I233" s="36">
        <v>10</v>
      </c>
      <c r="J233" s="24">
        <f t="shared" si="77"/>
        <v>30</v>
      </c>
      <c r="K233" s="50">
        <v>50</v>
      </c>
      <c r="L233" s="50">
        <v>30</v>
      </c>
      <c r="M233" s="24">
        <f t="shared" si="78"/>
        <v>80</v>
      </c>
      <c r="N233" s="50">
        <v>140</v>
      </c>
      <c r="O233" s="50">
        <v>46</v>
      </c>
      <c r="P233" s="25">
        <f t="shared" si="79"/>
        <v>186</v>
      </c>
      <c r="Q233" s="15">
        <f t="shared" si="80"/>
        <v>2210</v>
      </c>
      <c r="R233" s="15">
        <f t="shared" si="81"/>
        <v>286</v>
      </c>
      <c r="S233" s="15">
        <f t="shared" si="82"/>
        <v>3605.71</v>
      </c>
      <c r="T233" s="15">
        <f t="shared" si="83"/>
        <v>3897.81</v>
      </c>
      <c r="U233" s="24">
        <f t="shared" si="84"/>
        <v>9999.52</v>
      </c>
    </row>
    <row r="234" spans="1:23" x14ac:dyDescent="0.25">
      <c r="A234" s="21">
        <v>6</v>
      </c>
      <c r="B234" s="22" t="s">
        <v>179</v>
      </c>
      <c r="C234" s="15">
        <v>850</v>
      </c>
      <c r="D234" s="23">
        <v>135</v>
      </c>
      <c r="E234" s="15">
        <v>3539.5</v>
      </c>
      <c r="F234" s="15">
        <v>373.25</v>
      </c>
      <c r="G234" s="24">
        <f t="shared" si="76"/>
        <v>4897.75</v>
      </c>
      <c r="H234" s="15">
        <v>20</v>
      </c>
      <c r="I234" s="36">
        <v>6</v>
      </c>
      <c r="J234" s="24">
        <f t="shared" si="77"/>
        <v>26</v>
      </c>
      <c r="K234" s="50">
        <v>30</v>
      </c>
      <c r="L234" s="50">
        <v>18</v>
      </c>
      <c r="M234" s="24">
        <f t="shared" si="78"/>
        <v>48</v>
      </c>
      <c r="N234" s="50">
        <v>60</v>
      </c>
      <c r="O234" s="50">
        <v>30</v>
      </c>
      <c r="P234" s="25">
        <f t="shared" si="79"/>
        <v>90</v>
      </c>
      <c r="Q234" s="15">
        <f t="shared" si="80"/>
        <v>960</v>
      </c>
      <c r="R234" s="15">
        <f t="shared" si="81"/>
        <v>189</v>
      </c>
      <c r="S234" s="15">
        <f t="shared" si="82"/>
        <v>3539.5</v>
      </c>
      <c r="T234" s="15">
        <f t="shared" si="83"/>
        <v>373.25</v>
      </c>
      <c r="U234" s="24">
        <f t="shared" si="84"/>
        <v>5061.75</v>
      </c>
    </row>
    <row r="235" spans="1:23" x14ac:dyDescent="0.25">
      <c r="A235" s="21">
        <v>7</v>
      </c>
      <c r="B235" s="22" t="s">
        <v>180</v>
      </c>
      <c r="C235" s="15">
        <v>1650</v>
      </c>
      <c r="D235" s="23">
        <v>230</v>
      </c>
      <c r="E235" s="15">
        <v>7400</v>
      </c>
      <c r="F235" s="15">
        <v>8521.92</v>
      </c>
      <c r="G235" s="24">
        <f t="shared" si="76"/>
        <v>17801.919999999998</v>
      </c>
      <c r="H235" s="15">
        <v>0</v>
      </c>
      <c r="I235" s="36">
        <v>0</v>
      </c>
      <c r="J235" s="24">
        <f t="shared" si="77"/>
        <v>0</v>
      </c>
      <c r="K235" s="50">
        <v>55</v>
      </c>
      <c r="L235" s="50">
        <v>18</v>
      </c>
      <c r="M235" s="24">
        <f t="shared" si="78"/>
        <v>73</v>
      </c>
      <c r="N235" s="50">
        <v>130</v>
      </c>
      <c r="O235" s="50">
        <v>30</v>
      </c>
      <c r="P235" s="25">
        <f t="shared" si="79"/>
        <v>160</v>
      </c>
      <c r="Q235" s="15">
        <f t="shared" si="80"/>
        <v>1835</v>
      </c>
      <c r="R235" s="15">
        <f t="shared" si="81"/>
        <v>278</v>
      </c>
      <c r="S235" s="15">
        <f t="shared" si="82"/>
        <v>7400</v>
      </c>
      <c r="T235" s="15">
        <f t="shared" si="83"/>
        <v>8521.92</v>
      </c>
      <c r="U235" s="24">
        <f t="shared" si="84"/>
        <v>18034.919999999998</v>
      </c>
    </row>
    <row r="236" spans="1:23" x14ac:dyDescent="0.25">
      <c r="A236" s="21">
        <v>8</v>
      </c>
      <c r="B236" s="22" t="s">
        <v>181</v>
      </c>
      <c r="C236" s="15">
        <v>200</v>
      </c>
      <c r="D236" s="23">
        <v>0</v>
      </c>
      <c r="E236" s="15">
        <v>0</v>
      </c>
      <c r="F236" s="15">
        <v>0</v>
      </c>
      <c r="G236" s="24">
        <f t="shared" si="76"/>
        <v>200</v>
      </c>
      <c r="H236" s="15">
        <v>0</v>
      </c>
      <c r="I236" s="36">
        <v>0</v>
      </c>
      <c r="J236" s="24">
        <f t="shared" si="77"/>
        <v>0</v>
      </c>
      <c r="K236" s="50">
        <v>0</v>
      </c>
      <c r="L236" s="50">
        <v>0</v>
      </c>
      <c r="M236" s="24">
        <f t="shared" si="78"/>
        <v>0</v>
      </c>
      <c r="N236" s="50">
        <v>0</v>
      </c>
      <c r="O236" s="50">
        <v>0</v>
      </c>
      <c r="P236" s="25">
        <f t="shared" si="79"/>
        <v>0</v>
      </c>
      <c r="Q236" s="15">
        <f t="shared" si="80"/>
        <v>200</v>
      </c>
      <c r="R236" s="15">
        <f t="shared" si="81"/>
        <v>0</v>
      </c>
      <c r="S236" s="15">
        <f t="shared" si="82"/>
        <v>0</v>
      </c>
      <c r="T236" s="15">
        <f t="shared" si="83"/>
        <v>0</v>
      </c>
      <c r="U236" s="24">
        <f t="shared" si="84"/>
        <v>200</v>
      </c>
    </row>
    <row r="237" spans="1:23" s="20" customFormat="1" x14ac:dyDescent="0.25">
      <c r="A237" s="27"/>
      <c r="B237" s="28" t="s">
        <v>180</v>
      </c>
      <c r="C237" s="29">
        <f>+C235+C236</f>
        <v>1850</v>
      </c>
      <c r="D237" s="30">
        <f t="shared" ref="D237:P237" si="98">+D235+D236</f>
        <v>230</v>
      </c>
      <c r="E237" s="29">
        <f t="shared" si="98"/>
        <v>7400</v>
      </c>
      <c r="F237" s="29">
        <f t="shared" si="98"/>
        <v>8521.92</v>
      </c>
      <c r="G237" s="29">
        <f t="shared" si="98"/>
        <v>18001.919999999998</v>
      </c>
      <c r="H237" s="29">
        <f t="shared" si="98"/>
        <v>0</v>
      </c>
      <c r="I237" s="29">
        <f t="shared" si="98"/>
        <v>0</v>
      </c>
      <c r="J237" s="29">
        <f t="shared" si="98"/>
        <v>0</v>
      </c>
      <c r="K237" s="29">
        <f t="shared" si="98"/>
        <v>55</v>
      </c>
      <c r="L237" s="29">
        <f t="shared" si="98"/>
        <v>18</v>
      </c>
      <c r="M237" s="29">
        <f t="shared" si="98"/>
        <v>73</v>
      </c>
      <c r="N237" s="29">
        <f t="shared" si="98"/>
        <v>130</v>
      </c>
      <c r="O237" s="29">
        <f t="shared" si="98"/>
        <v>30</v>
      </c>
      <c r="P237" s="29">
        <f t="shared" si="98"/>
        <v>160</v>
      </c>
      <c r="Q237" s="29">
        <f t="shared" ref="Q237" si="99">+Q235+Q236</f>
        <v>2035</v>
      </c>
      <c r="R237" s="29">
        <f t="shared" ref="R237" si="100">+R235+R236</f>
        <v>278</v>
      </c>
      <c r="S237" s="29">
        <f t="shared" ref="S237" si="101">+S235+S236</f>
        <v>7400</v>
      </c>
      <c r="T237" s="29">
        <f t="shared" ref="T237" si="102">+T235+T236</f>
        <v>8521.92</v>
      </c>
      <c r="U237" s="29">
        <f t="shared" ref="U237" si="103">+U235+U236</f>
        <v>18234.919999999998</v>
      </c>
    </row>
    <row r="238" spans="1:23" x14ac:dyDescent="0.25">
      <c r="A238" s="21">
        <v>9</v>
      </c>
      <c r="B238" s="22" t="s">
        <v>182</v>
      </c>
      <c r="C238" s="15">
        <v>650</v>
      </c>
      <c r="D238" s="23">
        <v>195</v>
      </c>
      <c r="E238" s="15">
        <v>1605.7399999999998</v>
      </c>
      <c r="F238" s="15">
        <v>146.66</v>
      </c>
      <c r="G238" s="24">
        <f t="shared" si="76"/>
        <v>2597.3999999999996</v>
      </c>
      <c r="H238" s="15">
        <v>40</v>
      </c>
      <c r="I238" s="36">
        <v>10</v>
      </c>
      <c r="J238" s="24">
        <f t="shared" si="77"/>
        <v>50</v>
      </c>
      <c r="K238" s="50">
        <v>40</v>
      </c>
      <c r="L238" s="50">
        <v>20</v>
      </c>
      <c r="M238" s="24">
        <f t="shared" si="78"/>
        <v>60</v>
      </c>
      <c r="N238" s="50">
        <v>80</v>
      </c>
      <c r="O238" s="50">
        <v>35</v>
      </c>
      <c r="P238" s="25">
        <f t="shared" si="79"/>
        <v>115</v>
      </c>
      <c r="Q238" s="15">
        <f t="shared" si="80"/>
        <v>810</v>
      </c>
      <c r="R238" s="15">
        <f t="shared" si="81"/>
        <v>260</v>
      </c>
      <c r="S238" s="15">
        <f t="shared" si="82"/>
        <v>1605.7399999999998</v>
      </c>
      <c r="T238" s="15">
        <f t="shared" si="83"/>
        <v>146.66</v>
      </c>
      <c r="U238" s="24">
        <f t="shared" si="84"/>
        <v>2822.3999999999996</v>
      </c>
    </row>
    <row r="239" spans="1:23" x14ac:dyDescent="0.25">
      <c r="A239" s="21">
        <v>10</v>
      </c>
      <c r="B239" s="22" t="s">
        <v>183</v>
      </c>
      <c r="C239" s="15">
        <v>290</v>
      </c>
      <c r="D239" s="23">
        <v>0</v>
      </c>
      <c r="E239" s="15">
        <v>0</v>
      </c>
      <c r="F239" s="15">
        <v>0</v>
      </c>
      <c r="G239" s="24">
        <f t="shared" si="76"/>
        <v>290</v>
      </c>
      <c r="H239" s="15">
        <v>0</v>
      </c>
      <c r="I239" s="36">
        <v>0</v>
      </c>
      <c r="J239" s="24">
        <f t="shared" si="77"/>
        <v>0</v>
      </c>
      <c r="K239" s="50">
        <v>0</v>
      </c>
      <c r="L239" s="50">
        <v>0</v>
      </c>
      <c r="M239" s="24">
        <f t="shared" si="78"/>
        <v>0</v>
      </c>
      <c r="N239" s="50">
        <v>0</v>
      </c>
      <c r="O239" s="50">
        <v>0</v>
      </c>
      <c r="P239" s="25">
        <f t="shared" si="79"/>
        <v>0</v>
      </c>
      <c r="Q239" s="15">
        <f t="shared" si="80"/>
        <v>290</v>
      </c>
      <c r="R239" s="15">
        <f t="shared" si="81"/>
        <v>0</v>
      </c>
      <c r="S239" s="15">
        <f t="shared" si="82"/>
        <v>0</v>
      </c>
      <c r="T239" s="15">
        <f t="shared" si="83"/>
        <v>0</v>
      </c>
      <c r="U239" s="24">
        <f t="shared" si="84"/>
        <v>290</v>
      </c>
    </row>
    <row r="240" spans="1:23" s="20" customFormat="1" x14ac:dyDescent="0.25">
      <c r="A240" s="27"/>
      <c r="B240" s="28" t="s">
        <v>182</v>
      </c>
      <c r="C240" s="29">
        <f>+C238+C239</f>
        <v>940</v>
      </c>
      <c r="D240" s="30">
        <f t="shared" ref="D240:P240" si="104">+D238+D239</f>
        <v>195</v>
      </c>
      <c r="E240" s="29">
        <f t="shared" si="104"/>
        <v>1605.7399999999998</v>
      </c>
      <c r="F240" s="29">
        <f t="shared" si="104"/>
        <v>146.66</v>
      </c>
      <c r="G240" s="29">
        <f t="shared" si="104"/>
        <v>2887.3999999999996</v>
      </c>
      <c r="H240" s="29">
        <f t="shared" si="104"/>
        <v>40</v>
      </c>
      <c r="I240" s="29">
        <f t="shared" si="104"/>
        <v>10</v>
      </c>
      <c r="J240" s="29">
        <f t="shared" si="104"/>
        <v>50</v>
      </c>
      <c r="K240" s="29">
        <f t="shared" si="104"/>
        <v>40</v>
      </c>
      <c r="L240" s="29">
        <f t="shared" si="104"/>
        <v>20</v>
      </c>
      <c r="M240" s="29">
        <f t="shared" si="104"/>
        <v>60</v>
      </c>
      <c r="N240" s="29">
        <f t="shared" si="104"/>
        <v>80</v>
      </c>
      <c r="O240" s="29">
        <f t="shared" si="104"/>
        <v>35</v>
      </c>
      <c r="P240" s="29">
        <f t="shared" si="104"/>
        <v>115</v>
      </c>
      <c r="Q240" s="29">
        <f t="shared" ref="Q240" si="105">+Q238+Q239</f>
        <v>1100</v>
      </c>
      <c r="R240" s="29">
        <f t="shared" ref="R240" si="106">+R238+R239</f>
        <v>260</v>
      </c>
      <c r="S240" s="29">
        <f t="shared" ref="S240" si="107">+S238+S239</f>
        <v>1605.7399999999998</v>
      </c>
      <c r="T240" s="29">
        <f t="shared" ref="T240" si="108">+T238+T239</f>
        <v>146.66</v>
      </c>
      <c r="U240" s="29">
        <f t="shared" ref="U240" si="109">+U238+U239</f>
        <v>3112.3999999999996</v>
      </c>
    </row>
    <row r="241" spans="1:21" x14ac:dyDescent="0.25">
      <c r="A241" s="21">
        <v>11</v>
      </c>
      <c r="B241" s="22" t="s">
        <v>184</v>
      </c>
      <c r="C241" s="15">
        <v>400</v>
      </c>
      <c r="D241" s="23">
        <v>61</v>
      </c>
      <c r="E241" s="15">
        <v>930.00000000000011</v>
      </c>
      <c r="F241" s="15">
        <v>55.42</v>
      </c>
      <c r="G241" s="24">
        <f t="shared" si="76"/>
        <v>1446.42</v>
      </c>
      <c r="H241" s="15">
        <v>35</v>
      </c>
      <c r="I241" s="36">
        <v>15</v>
      </c>
      <c r="J241" s="24">
        <f t="shared" si="77"/>
        <v>50</v>
      </c>
      <c r="K241" s="50">
        <v>25</v>
      </c>
      <c r="L241" s="50">
        <v>10</v>
      </c>
      <c r="M241" s="24">
        <f t="shared" si="78"/>
        <v>35</v>
      </c>
      <c r="N241" s="50">
        <v>47</v>
      </c>
      <c r="O241" s="50">
        <v>30</v>
      </c>
      <c r="P241" s="25">
        <f t="shared" si="79"/>
        <v>77</v>
      </c>
      <c r="Q241" s="15">
        <f t="shared" si="80"/>
        <v>507</v>
      </c>
      <c r="R241" s="15">
        <f t="shared" si="81"/>
        <v>116</v>
      </c>
      <c r="S241" s="15">
        <f t="shared" si="82"/>
        <v>930.00000000000011</v>
      </c>
      <c r="T241" s="15">
        <f t="shared" si="83"/>
        <v>55.42</v>
      </c>
      <c r="U241" s="24">
        <f t="shared" si="84"/>
        <v>1608.42</v>
      </c>
    </row>
    <row r="242" spans="1:21" s="49" customFormat="1" x14ac:dyDescent="0.25">
      <c r="A242" s="45"/>
      <c r="B242" s="52" t="s">
        <v>185</v>
      </c>
      <c r="C242" s="47">
        <f t="shared" ref="C242:U242" si="110">+C241+C240+C237+C234+C233+C232+C231+C230</f>
        <v>8683</v>
      </c>
      <c r="D242" s="48">
        <f t="shared" si="110"/>
        <v>1401</v>
      </c>
      <c r="E242" s="47">
        <f t="shared" si="110"/>
        <v>26070.03</v>
      </c>
      <c r="F242" s="47">
        <f t="shared" si="110"/>
        <v>24654.43</v>
      </c>
      <c r="G242" s="47">
        <f t="shared" si="110"/>
        <v>60808.46</v>
      </c>
      <c r="H242" s="47">
        <f t="shared" si="110"/>
        <v>208</v>
      </c>
      <c r="I242" s="47">
        <f t="shared" si="110"/>
        <v>89</v>
      </c>
      <c r="J242" s="47">
        <f t="shared" si="110"/>
        <v>297</v>
      </c>
      <c r="K242" s="47">
        <f t="shared" si="110"/>
        <v>349</v>
      </c>
      <c r="L242" s="47">
        <f t="shared" si="110"/>
        <v>171</v>
      </c>
      <c r="M242" s="47">
        <f t="shared" si="110"/>
        <v>520</v>
      </c>
      <c r="N242" s="47">
        <f t="shared" si="110"/>
        <v>717</v>
      </c>
      <c r="O242" s="47">
        <f t="shared" si="110"/>
        <v>271</v>
      </c>
      <c r="P242" s="47">
        <f t="shared" si="110"/>
        <v>988</v>
      </c>
      <c r="Q242" s="47">
        <f t="shared" si="110"/>
        <v>9957</v>
      </c>
      <c r="R242" s="47">
        <f t="shared" si="110"/>
        <v>1932</v>
      </c>
      <c r="S242" s="47">
        <f t="shared" si="110"/>
        <v>26070.03</v>
      </c>
      <c r="T242" s="47">
        <f t="shared" si="110"/>
        <v>24654.43</v>
      </c>
      <c r="U242" s="47">
        <f t="shared" si="110"/>
        <v>62613.46</v>
      </c>
    </row>
    <row r="243" spans="1:21" x14ac:dyDescent="0.3">
      <c r="A243" s="21">
        <v>1</v>
      </c>
      <c r="B243" s="22" t="s">
        <v>186</v>
      </c>
      <c r="C243" s="84">
        <v>507.72</v>
      </c>
      <c r="D243" s="85">
        <v>96.88</v>
      </c>
      <c r="E243" s="84">
        <v>3191.88</v>
      </c>
      <c r="F243" s="84">
        <v>2877.57</v>
      </c>
      <c r="G243" s="24">
        <f t="shared" si="76"/>
        <v>6674.05</v>
      </c>
      <c r="H243" s="84">
        <v>0</v>
      </c>
      <c r="I243" s="84">
        <v>0</v>
      </c>
      <c r="J243" s="24">
        <f t="shared" si="77"/>
        <v>0</v>
      </c>
      <c r="K243" s="84">
        <v>0</v>
      </c>
      <c r="L243" s="84">
        <v>0</v>
      </c>
      <c r="M243" s="24">
        <f t="shared" si="78"/>
        <v>0</v>
      </c>
      <c r="N243" s="84">
        <v>54.98</v>
      </c>
      <c r="O243" s="86">
        <v>15.05</v>
      </c>
      <c r="P243" s="25">
        <f t="shared" si="79"/>
        <v>70.03</v>
      </c>
      <c r="Q243" s="15">
        <f t="shared" si="80"/>
        <v>562.70000000000005</v>
      </c>
      <c r="R243" s="15">
        <f t="shared" si="81"/>
        <v>111.92999999999999</v>
      </c>
      <c r="S243" s="15">
        <f t="shared" si="82"/>
        <v>3191.88</v>
      </c>
      <c r="T243" s="15">
        <f t="shared" si="83"/>
        <v>2877.57</v>
      </c>
      <c r="U243" s="24">
        <f t="shared" si="84"/>
        <v>6744.08</v>
      </c>
    </row>
    <row r="244" spans="1:21" x14ac:dyDescent="0.3">
      <c r="A244" s="21">
        <v>2</v>
      </c>
      <c r="B244" s="22" t="s">
        <v>187</v>
      </c>
      <c r="C244" s="84">
        <v>193.18</v>
      </c>
      <c r="D244" s="85">
        <v>89.07</v>
      </c>
      <c r="E244" s="84">
        <v>1207.73</v>
      </c>
      <c r="F244" s="84">
        <v>0</v>
      </c>
      <c r="G244" s="24">
        <f t="shared" si="76"/>
        <v>1489.98</v>
      </c>
      <c r="H244" s="42">
        <v>23.02</v>
      </c>
      <c r="I244" s="42">
        <v>12.4</v>
      </c>
      <c r="J244" s="24">
        <f t="shared" si="77"/>
        <v>35.42</v>
      </c>
      <c r="K244" s="84">
        <v>0</v>
      </c>
      <c r="L244" s="84">
        <v>0</v>
      </c>
      <c r="M244" s="24">
        <f t="shared" si="78"/>
        <v>0</v>
      </c>
      <c r="N244" s="84">
        <v>7.43</v>
      </c>
      <c r="O244" s="86">
        <v>5</v>
      </c>
      <c r="P244" s="25">
        <f t="shared" si="79"/>
        <v>12.43</v>
      </c>
      <c r="Q244" s="15">
        <f t="shared" si="80"/>
        <v>223.63000000000002</v>
      </c>
      <c r="R244" s="15">
        <f t="shared" si="81"/>
        <v>106.47</v>
      </c>
      <c r="S244" s="15">
        <f t="shared" si="82"/>
        <v>1207.73</v>
      </c>
      <c r="T244" s="15">
        <f t="shared" si="83"/>
        <v>0</v>
      </c>
      <c r="U244" s="24">
        <f t="shared" si="84"/>
        <v>1537.83</v>
      </c>
    </row>
    <row r="245" spans="1:21" x14ac:dyDescent="0.3">
      <c r="A245" s="21">
        <v>3</v>
      </c>
      <c r="B245" s="22" t="s">
        <v>188</v>
      </c>
      <c r="C245" s="84">
        <v>59.44</v>
      </c>
      <c r="D245" s="85">
        <v>26.73</v>
      </c>
      <c r="E245" s="84">
        <v>354.2</v>
      </c>
      <c r="F245" s="84">
        <v>0</v>
      </c>
      <c r="G245" s="24">
        <f t="shared" si="76"/>
        <v>440.37</v>
      </c>
      <c r="H245" s="42">
        <v>18.260000000000002</v>
      </c>
      <c r="I245" s="42">
        <v>9.93</v>
      </c>
      <c r="J245" s="24">
        <f t="shared" si="77"/>
        <v>28.19</v>
      </c>
      <c r="K245" s="84">
        <v>0</v>
      </c>
      <c r="L245" s="84">
        <v>0</v>
      </c>
      <c r="M245" s="24">
        <f t="shared" si="78"/>
        <v>0</v>
      </c>
      <c r="N245" s="84">
        <v>7.43</v>
      </c>
      <c r="O245" s="85">
        <v>0</v>
      </c>
      <c r="P245" s="25">
        <f t="shared" si="79"/>
        <v>7.43</v>
      </c>
      <c r="Q245" s="15">
        <f t="shared" si="80"/>
        <v>85.13</v>
      </c>
      <c r="R245" s="15">
        <f t="shared" si="81"/>
        <v>36.659999999999997</v>
      </c>
      <c r="S245" s="15">
        <f t="shared" si="82"/>
        <v>354.2</v>
      </c>
      <c r="T245" s="15">
        <f t="shared" si="83"/>
        <v>0</v>
      </c>
      <c r="U245" s="24">
        <f t="shared" si="84"/>
        <v>475.99</v>
      </c>
    </row>
    <row r="246" spans="1:21" x14ac:dyDescent="0.3">
      <c r="A246" s="21">
        <v>4</v>
      </c>
      <c r="B246" s="22" t="s">
        <v>189</v>
      </c>
      <c r="C246" s="84">
        <v>174.6</v>
      </c>
      <c r="D246" s="85">
        <v>29.69</v>
      </c>
      <c r="E246" s="84">
        <v>1048.8</v>
      </c>
      <c r="F246" s="84">
        <v>0</v>
      </c>
      <c r="G246" s="24">
        <f t="shared" si="76"/>
        <v>1253.0899999999999</v>
      </c>
      <c r="H246" s="42">
        <v>0</v>
      </c>
      <c r="I246" s="42">
        <v>0</v>
      </c>
      <c r="J246" s="24">
        <f t="shared" si="77"/>
        <v>0</v>
      </c>
      <c r="K246" s="84">
        <v>0</v>
      </c>
      <c r="L246" s="84">
        <v>0</v>
      </c>
      <c r="M246" s="24">
        <f t="shared" si="78"/>
        <v>0</v>
      </c>
      <c r="N246" s="84">
        <v>11.14</v>
      </c>
      <c r="O246" s="85">
        <v>7.42</v>
      </c>
      <c r="P246" s="25">
        <f t="shared" si="79"/>
        <v>18.560000000000002</v>
      </c>
      <c r="Q246" s="15">
        <f t="shared" si="80"/>
        <v>185.74</v>
      </c>
      <c r="R246" s="15">
        <f t="shared" si="81"/>
        <v>37.11</v>
      </c>
      <c r="S246" s="15">
        <f t="shared" si="82"/>
        <v>1048.8</v>
      </c>
      <c r="T246" s="15">
        <f t="shared" si="83"/>
        <v>0</v>
      </c>
      <c r="U246" s="24">
        <f t="shared" si="84"/>
        <v>1271.6500000000001</v>
      </c>
    </row>
    <row r="247" spans="1:21" x14ac:dyDescent="0.3">
      <c r="A247" s="21">
        <v>5</v>
      </c>
      <c r="B247" s="22" t="s">
        <v>190</v>
      </c>
      <c r="C247" s="84">
        <v>85.45</v>
      </c>
      <c r="D247" s="85">
        <v>25.23</v>
      </c>
      <c r="E247" s="84">
        <v>408.30000000000007</v>
      </c>
      <c r="F247" s="84">
        <v>0</v>
      </c>
      <c r="G247" s="24">
        <f t="shared" si="76"/>
        <v>518.98</v>
      </c>
      <c r="H247" s="42">
        <v>8.43</v>
      </c>
      <c r="I247" s="42">
        <v>1.49</v>
      </c>
      <c r="J247" s="24">
        <f t="shared" si="77"/>
        <v>9.92</v>
      </c>
      <c r="K247" s="84">
        <v>0</v>
      </c>
      <c r="L247" s="84">
        <v>0</v>
      </c>
      <c r="M247" s="24">
        <f t="shared" si="78"/>
        <v>0</v>
      </c>
      <c r="N247" s="84">
        <v>11.14</v>
      </c>
      <c r="O247" s="85">
        <v>7.42</v>
      </c>
      <c r="P247" s="25">
        <f t="shared" si="79"/>
        <v>18.560000000000002</v>
      </c>
      <c r="Q247" s="15">
        <f t="shared" si="80"/>
        <v>105.02</v>
      </c>
      <c r="R247" s="15">
        <f t="shared" si="81"/>
        <v>34.14</v>
      </c>
      <c r="S247" s="15">
        <f t="shared" si="82"/>
        <v>408.30000000000007</v>
      </c>
      <c r="T247" s="15">
        <f t="shared" si="83"/>
        <v>0</v>
      </c>
      <c r="U247" s="24">
        <f t="shared" si="84"/>
        <v>547.46</v>
      </c>
    </row>
    <row r="248" spans="1:21" x14ac:dyDescent="0.3">
      <c r="A248" s="21">
        <v>6</v>
      </c>
      <c r="B248" s="22" t="s">
        <v>191</v>
      </c>
      <c r="C248" s="84">
        <v>86.19</v>
      </c>
      <c r="D248" s="85">
        <v>18.559999999999999</v>
      </c>
      <c r="E248" s="84">
        <v>0</v>
      </c>
      <c r="F248" s="84">
        <v>0</v>
      </c>
      <c r="G248" s="24">
        <f t="shared" si="76"/>
        <v>104.75</v>
      </c>
      <c r="H248" s="42">
        <v>14.86</v>
      </c>
      <c r="I248" s="42">
        <v>11.17</v>
      </c>
      <c r="J248" s="24">
        <f t="shared" si="77"/>
        <v>26.03</v>
      </c>
      <c r="K248" s="84">
        <v>0</v>
      </c>
      <c r="L248" s="84">
        <v>0</v>
      </c>
      <c r="M248" s="24">
        <f t="shared" si="78"/>
        <v>0</v>
      </c>
      <c r="N248" s="84">
        <v>0</v>
      </c>
      <c r="O248" s="85">
        <v>0</v>
      </c>
      <c r="P248" s="25">
        <f t="shared" si="79"/>
        <v>0</v>
      </c>
      <c r="Q248" s="15">
        <f t="shared" si="80"/>
        <v>101.05</v>
      </c>
      <c r="R248" s="15">
        <f t="shared" si="81"/>
        <v>29.729999999999997</v>
      </c>
      <c r="S248" s="15">
        <f t="shared" si="82"/>
        <v>0</v>
      </c>
      <c r="T248" s="15">
        <f t="shared" si="83"/>
        <v>0</v>
      </c>
      <c r="U248" s="24">
        <f t="shared" si="84"/>
        <v>130.78</v>
      </c>
    </row>
    <row r="249" spans="1:21" x14ac:dyDescent="0.3">
      <c r="A249" s="21">
        <v>7</v>
      </c>
      <c r="B249" s="22" t="s">
        <v>192</v>
      </c>
      <c r="C249" s="84">
        <v>83.21</v>
      </c>
      <c r="D249" s="85">
        <v>11.13</v>
      </c>
      <c r="E249" s="84">
        <v>0</v>
      </c>
      <c r="F249" s="84">
        <v>0</v>
      </c>
      <c r="G249" s="24">
        <f t="shared" si="76"/>
        <v>94.339999999999989</v>
      </c>
      <c r="H249" s="42">
        <v>0</v>
      </c>
      <c r="I249" s="42">
        <v>0</v>
      </c>
      <c r="J249" s="24">
        <f t="shared" si="77"/>
        <v>0</v>
      </c>
      <c r="K249" s="84">
        <v>0</v>
      </c>
      <c r="L249" s="84">
        <v>0</v>
      </c>
      <c r="M249" s="24">
        <f t="shared" si="78"/>
        <v>0</v>
      </c>
      <c r="N249" s="84">
        <v>0</v>
      </c>
      <c r="O249" s="85">
        <v>0</v>
      </c>
      <c r="P249" s="25">
        <f t="shared" si="79"/>
        <v>0</v>
      </c>
      <c r="Q249" s="15">
        <f t="shared" si="80"/>
        <v>83.21</v>
      </c>
      <c r="R249" s="15">
        <f t="shared" si="81"/>
        <v>11.13</v>
      </c>
      <c r="S249" s="15">
        <f t="shared" si="82"/>
        <v>0</v>
      </c>
      <c r="T249" s="15">
        <f t="shared" si="83"/>
        <v>0</v>
      </c>
      <c r="U249" s="24">
        <f t="shared" si="84"/>
        <v>94.339999999999989</v>
      </c>
    </row>
    <row r="250" spans="1:21" s="20" customFormat="1" x14ac:dyDescent="0.25">
      <c r="A250" s="27"/>
      <c r="B250" s="28" t="s">
        <v>186</v>
      </c>
      <c r="C250" s="29">
        <f t="shared" ref="C250:U250" si="111">SUM(C243:C249)</f>
        <v>1189.7900000000002</v>
      </c>
      <c r="D250" s="30">
        <f t="shared" si="111"/>
        <v>297.28999999999996</v>
      </c>
      <c r="E250" s="29">
        <f t="shared" si="111"/>
        <v>6210.9100000000008</v>
      </c>
      <c r="F250" s="29">
        <f t="shared" si="111"/>
        <v>2877.57</v>
      </c>
      <c r="G250" s="29">
        <f t="shared" si="111"/>
        <v>10575.560000000001</v>
      </c>
      <c r="H250" s="29">
        <f t="shared" si="111"/>
        <v>64.569999999999993</v>
      </c>
      <c r="I250" s="29">
        <f t="shared" si="111"/>
        <v>34.989999999999995</v>
      </c>
      <c r="J250" s="29">
        <f t="shared" si="111"/>
        <v>99.56</v>
      </c>
      <c r="K250" s="29">
        <f t="shared" si="111"/>
        <v>0</v>
      </c>
      <c r="L250" s="29">
        <f t="shared" si="111"/>
        <v>0</v>
      </c>
      <c r="M250" s="29">
        <f t="shared" si="111"/>
        <v>0</v>
      </c>
      <c r="N250" s="29">
        <f t="shared" si="111"/>
        <v>92.12</v>
      </c>
      <c r="O250" s="29">
        <f t="shared" si="111"/>
        <v>34.89</v>
      </c>
      <c r="P250" s="29">
        <f t="shared" si="111"/>
        <v>127.01000000000002</v>
      </c>
      <c r="Q250" s="29">
        <f t="shared" si="111"/>
        <v>1346.48</v>
      </c>
      <c r="R250" s="29">
        <f t="shared" si="111"/>
        <v>367.16999999999996</v>
      </c>
      <c r="S250" s="29">
        <f t="shared" si="111"/>
        <v>6210.9100000000008</v>
      </c>
      <c r="T250" s="29">
        <f t="shared" si="111"/>
        <v>2877.57</v>
      </c>
      <c r="U250" s="29">
        <f t="shared" si="111"/>
        <v>10802.13</v>
      </c>
    </row>
    <row r="251" spans="1:21" x14ac:dyDescent="0.3">
      <c r="A251" s="21">
        <v>8</v>
      </c>
      <c r="B251" s="22" t="s">
        <v>193</v>
      </c>
      <c r="C251" s="84">
        <v>531.24</v>
      </c>
      <c r="D251" s="85">
        <v>111.34</v>
      </c>
      <c r="E251" s="84">
        <v>1273.73</v>
      </c>
      <c r="F251" s="84">
        <v>78.97</v>
      </c>
      <c r="G251" s="24">
        <f t="shared" si="76"/>
        <v>1995.28</v>
      </c>
      <c r="H251" s="84">
        <v>0</v>
      </c>
      <c r="I251" s="84">
        <v>0</v>
      </c>
      <c r="J251" s="24">
        <f t="shared" si="77"/>
        <v>0</v>
      </c>
      <c r="K251" s="84">
        <v>0</v>
      </c>
      <c r="L251" s="84">
        <v>0</v>
      </c>
      <c r="M251" s="24">
        <f t="shared" si="78"/>
        <v>0</v>
      </c>
      <c r="N251" s="84">
        <v>22.29</v>
      </c>
      <c r="O251" s="85">
        <v>7.42</v>
      </c>
      <c r="P251" s="25">
        <f t="shared" si="79"/>
        <v>29.71</v>
      </c>
      <c r="Q251" s="15">
        <f t="shared" si="80"/>
        <v>553.53</v>
      </c>
      <c r="R251" s="15">
        <f t="shared" si="81"/>
        <v>118.76</v>
      </c>
      <c r="S251" s="15">
        <f t="shared" si="82"/>
        <v>1273.73</v>
      </c>
      <c r="T251" s="15">
        <f t="shared" si="83"/>
        <v>78.97</v>
      </c>
      <c r="U251" s="24">
        <f t="shared" si="84"/>
        <v>2024.99</v>
      </c>
    </row>
    <row r="252" spans="1:21" x14ac:dyDescent="0.3">
      <c r="A252" s="21">
        <v>9</v>
      </c>
      <c r="B252" s="22" t="s">
        <v>194</v>
      </c>
      <c r="C252" s="84">
        <v>74.3</v>
      </c>
      <c r="D252" s="85">
        <v>22.27</v>
      </c>
      <c r="E252" s="84">
        <v>289</v>
      </c>
      <c r="F252" s="84">
        <v>0</v>
      </c>
      <c r="G252" s="24">
        <f t="shared" si="76"/>
        <v>385.57</v>
      </c>
      <c r="H252" s="84">
        <v>29.71</v>
      </c>
      <c r="I252" s="84">
        <v>11.17</v>
      </c>
      <c r="J252" s="24">
        <f t="shared" si="77"/>
        <v>40.880000000000003</v>
      </c>
      <c r="K252" s="84">
        <v>0</v>
      </c>
      <c r="L252" s="84">
        <v>0</v>
      </c>
      <c r="M252" s="24">
        <f t="shared" si="78"/>
        <v>0</v>
      </c>
      <c r="N252" s="84">
        <v>0</v>
      </c>
      <c r="O252" s="85">
        <v>0</v>
      </c>
      <c r="P252" s="25">
        <f t="shared" si="79"/>
        <v>0</v>
      </c>
      <c r="Q252" s="15">
        <f t="shared" si="80"/>
        <v>104.00999999999999</v>
      </c>
      <c r="R252" s="15">
        <f t="shared" si="81"/>
        <v>33.44</v>
      </c>
      <c r="S252" s="15">
        <f t="shared" si="82"/>
        <v>289</v>
      </c>
      <c r="T252" s="15">
        <f t="shared" si="83"/>
        <v>0</v>
      </c>
      <c r="U252" s="24">
        <f t="shared" si="84"/>
        <v>426.45</v>
      </c>
    </row>
    <row r="253" spans="1:21" x14ac:dyDescent="0.3">
      <c r="A253" s="21">
        <v>10</v>
      </c>
      <c r="B253" s="22" t="s">
        <v>195</v>
      </c>
      <c r="C253" s="84">
        <v>254.25</v>
      </c>
      <c r="D253" s="85">
        <v>74.89</v>
      </c>
      <c r="E253" s="84">
        <v>2209</v>
      </c>
      <c r="F253" s="84">
        <v>0</v>
      </c>
      <c r="G253" s="24">
        <f t="shared" si="76"/>
        <v>2538.14</v>
      </c>
      <c r="H253" s="84">
        <v>39.409999999999997</v>
      </c>
      <c r="I253" s="84">
        <v>20.12</v>
      </c>
      <c r="J253" s="24">
        <f t="shared" si="77"/>
        <v>59.53</v>
      </c>
      <c r="K253" s="84">
        <v>0</v>
      </c>
      <c r="L253" s="84">
        <v>0</v>
      </c>
      <c r="M253" s="24">
        <f t="shared" si="78"/>
        <v>0</v>
      </c>
      <c r="N253" s="84">
        <v>22.31</v>
      </c>
      <c r="O253" s="85">
        <v>22.26</v>
      </c>
      <c r="P253" s="25">
        <f t="shared" si="79"/>
        <v>44.57</v>
      </c>
      <c r="Q253" s="15">
        <f t="shared" si="80"/>
        <v>315.96999999999997</v>
      </c>
      <c r="R253" s="15">
        <f t="shared" si="81"/>
        <v>117.27000000000001</v>
      </c>
      <c r="S253" s="15">
        <f t="shared" si="82"/>
        <v>2209</v>
      </c>
      <c r="T253" s="15">
        <f t="shared" si="83"/>
        <v>0</v>
      </c>
      <c r="U253" s="24">
        <f t="shared" si="84"/>
        <v>2642.24</v>
      </c>
    </row>
    <row r="254" spans="1:21" x14ac:dyDescent="0.3">
      <c r="A254" s="21">
        <v>11</v>
      </c>
      <c r="B254" s="22" t="s">
        <v>196</v>
      </c>
      <c r="C254" s="84">
        <v>69.099999999999994</v>
      </c>
      <c r="D254" s="85">
        <v>27.45</v>
      </c>
      <c r="E254" s="84">
        <v>0</v>
      </c>
      <c r="F254" s="84">
        <v>0</v>
      </c>
      <c r="G254" s="24">
        <f t="shared" si="76"/>
        <v>96.55</v>
      </c>
      <c r="H254" s="84">
        <v>0</v>
      </c>
      <c r="I254" s="84">
        <v>0</v>
      </c>
      <c r="J254" s="24">
        <f t="shared" si="77"/>
        <v>0</v>
      </c>
      <c r="K254" s="84">
        <v>0</v>
      </c>
      <c r="L254" s="84">
        <v>0</v>
      </c>
      <c r="M254" s="24">
        <f t="shared" si="78"/>
        <v>0</v>
      </c>
      <c r="N254" s="84">
        <v>0</v>
      </c>
      <c r="O254" s="85">
        <v>0</v>
      </c>
      <c r="P254" s="25">
        <f t="shared" si="79"/>
        <v>0</v>
      </c>
      <c r="Q254" s="15">
        <f t="shared" si="80"/>
        <v>69.099999999999994</v>
      </c>
      <c r="R254" s="15">
        <f t="shared" si="81"/>
        <v>27.45</v>
      </c>
      <c r="S254" s="15">
        <f t="shared" si="82"/>
        <v>0</v>
      </c>
      <c r="T254" s="15">
        <f t="shared" si="83"/>
        <v>0</v>
      </c>
      <c r="U254" s="24">
        <f t="shared" si="84"/>
        <v>96.55</v>
      </c>
    </row>
    <row r="255" spans="1:21" s="20" customFormat="1" x14ac:dyDescent="0.25">
      <c r="A255" s="27"/>
      <c r="B255" s="28" t="s">
        <v>193</v>
      </c>
      <c r="C255" s="29">
        <f t="shared" ref="C255:U255" si="112">+C251+C252+C253+C254</f>
        <v>928.89</v>
      </c>
      <c r="D255" s="30">
        <f t="shared" si="112"/>
        <v>235.95</v>
      </c>
      <c r="E255" s="29">
        <f t="shared" si="112"/>
        <v>3771.73</v>
      </c>
      <c r="F255" s="29">
        <f t="shared" si="112"/>
        <v>78.97</v>
      </c>
      <c r="G255" s="29">
        <f t="shared" si="112"/>
        <v>5015.54</v>
      </c>
      <c r="H255" s="29">
        <f t="shared" si="112"/>
        <v>69.12</v>
      </c>
      <c r="I255" s="29">
        <f t="shared" si="112"/>
        <v>31.29</v>
      </c>
      <c r="J255" s="29">
        <f t="shared" si="112"/>
        <v>100.41</v>
      </c>
      <c r="K255" s="29">
        <f t="shared" si="112"/>
        <v>0</v>
      </c>
      <c r="L255" s="29">
        <f t="shared" si="112"/>
        <v>0</v>
      </c>
      <c r="M255" s="29">
        <f t="shared" si="112"/>
        <v>0</v>
      </c>
      <c r="N255" s="29">
        <f t="shared" si="112"/>
        <v>44.599999999999994</v>
      </c>
      <c r="O255" s="29">
        <f t="shared" si="112"/>
        <v>29.68</v>
      </c>
      <c r="P255" s="29">
        <f t="shared" si="112"/>
        <v>74.28</v>
      </c>
      <c r="Q255" s="29">
        <f t="shared" si="112"/>
        <v>1042.6099999999999</v>
      </c>
      <c r="R255" s="29">
        <f t="shared" si="112"/>
        <v>296.92</v>
      </c>
      <c r="S255" s="29">
        <f t="shared" si="112"/>
        <v>3771.73</v>
      </c>
      <c r="T255" s="29">
        <f t="shared" si="112"/>
        <v>78.97</v>
      </c>
      <c r="U255" s="29">
        <f t="shared" si="112"/>
        <v>5190.2300000000005</v>
      </c>
    </row>
    <row r="256" spans="1:21" x14ac:dyDescent="0.3">
      <c r="A256" s="21">
        <v>13</v>
      </c>
      <c r="B256" s="22" t="s">
        <v>197</v>
      </c>
      <c r="C256" s="84">
        <v>397.5</v>
      </c>
      <c r="D256" s="85">
        <v>106.14</v>
      </c>
      <c r="E256" s="84">
        <v>2075.6</v>
      </c>
      <c r="F256" s="84">
        <v>683.92</v>
      </c>
      <c r="G256" s="24">
        <f t="shared" si="76"/>
        <v>3263.16</v>
      </c>
      <c r="H256" s="84">
        <v>0</v>
      </c>
      <c r="I256" s="84">
        <v>0</v>
      </c>
      <c r="J256" s="24">
        <f t="shared" si="77"/>
        <v>0</v>
      </c>
      <c r="K256" s="84">
        <v>0</v>
      </c>
      <c r="L256" s="84">
        <v>0</v>
      </c>
      <c r="M256" s="24">
        <f t="shared" si="78"/>
        <v>0</v>
      </c>
      <c r="N256" s="84">
        <v>43.07</v>
      </c>
      <c r="O256" s="85">
        <v>23.75</v>
      </c>
      <c r="P256" s="25">
        <f t="shared" si="79"/>
        <v>66.819999999999993</v>
      </c>
      <c r="Q256" s="15">
        <f t="shared" si="80"/>
        <v>440.57</v>
      </c>
      <c r="R256" s="15">
        <f t="shared" si="81"/>
        <v>129.88999999999999</v>
      </c>
      <c r="S256" s="15">
        <f t="shared" si="82"/>
        <v>2075.6</v>
      </c>
      <c r="T256" s="15">
        <f t="shared" si="83"/>
        <v>683.92</v>
      </c>
      <c r="U256" s="24">
        <f t="shared" si="84"/>
        <v>3329.98</v>
      </c>
    </row>
    <row r="257" spans="1:21" x14ac:dyDescent="0.3">
      <c r="A257" s="21">
        <v>14</v>
      </c>
      <c r="B257" s="22" t="s">
        <v>198</v>
      </c>
      <c r="C257" s="84">
        <v>37.15</v>
      </c>
      <c r="D257" s="85">
        <v>11.14</v>
      </c>
      <c r="E257" s="84">
        <v>0</v>
      </c>
      <c r="F257" s="84">
        <v>0</v>
      </c>
      <c r="G257" s="24">
        <f t="shared" si="76"/>
        <v>48.29</v>
      </c>
      <c r="H257" s="84">
        <v>0</v>
      </c>
      <c r="I257" s="84">
        <v>0</v>
      </c>
      <c r="J257" s="24">
        <f t="shared" si="77"/>
        <v>0</v>
      </c>
      <c r="K257" s="84">
        <v>0</v>
      </c>
      <c r="L257" s="84">
        <v>0</v>
      </c>
      <c r="M257" s="24">
        <f t="shared" si="78"/>
        <v>0</v>
      </c>
      <c r="N257" s="84">
        <v>0</v>
      </c>
      <c r="O257" s="85">
        <v>0</v>
      </c>
      <c r="P257" s="25">
        <f t="shared" si="79"/>
        <v>0</v>
      </c>
      <c r="Q257" s="15">
        <f t="shared" si="80"/>
        <v>37.15</v>
      </c>
      <c r="R257" s="15">
        <f t="shared" si="81"/>
        <v>11.14</v>
      </c>
      <c r="S257" s="15">
        <f t="shared" si="82"/>
        <v>0</v>
      </c>
      <c r="T257" s="15">
        <f t="shared" si="83"/>
        <v>0</v>
      </c>
      <c r="U257" s="24">
        <f t="shared" si="84"/>
        <v>48.29</v>
      </c>
    </row>
    <row r="258" spans="1:21" s="20" customFormat="1" x14ac:dyDescent="0.25">
      <c r="A258" s="27"/>
      <c r="B258" s="28" t="s">
        <v>197</v>
      </c>
      <c r="C258" s="29">
        <f t="shared" ref="C258:U258" si="113">+C256+C257</f>
        <v>434.65</v>
      </c>
      <c r="D258" s="30">
        <f t="shared" si="113"/>
        <v>117.28</v>
      </c>
      <c r="E258" s="29">
        <f t="shared" si="113"/>
        <v>2075.6</v>
      </c>
      <c r="F258" s="29">
        <f t="shared" si="113"/>
        <v>683.92</v>
      </c>
      <c r="G258" s="29">
        <f t="shared" si="113"/>
        <v>3311.45</v>
      </c>
      <c r="H258" s="29">
        <f t="shared" si="113"/>
        <v>0</v>
      </c>
      <c r="I258" s="29">
        <f t="shared" si="113"/>
        <v>0</v>
      </c>
      <c r="J258" s="29">
        <f t="shared" si="113"/>
        <v>0</v>
      </c>
      <c r="K258" s="29">
        <f t="shared" si="113"/>
        <v>0</v>
      </c>
      <c r="L258" s="29">
        <f t="shared" si="113"/>
        <v>0</v>
      </c>
      <c r="M258" s="29">
        <f t="shared" si="113"/>
        <v>0</v>
      </c>
      <c r="N258" s="29">
        <f t="shared" si="113"/>
        <v>43.07</v>
      </c>
      <c r="O258" s="29">
        <f t="shared" si="113"/>
        <v>23.75</v>
      </c>
      <c r="P258" s="29">
        <f t="shared" si="113"/>
        <v>66.819999999999993</v>
      </c>
      <c r="Q258" s="29">
        <f t="shared" si="113"/>
        <v>477.71999999999997</v>
      </c>
      <c r="R258" s="29">
        <f t="shared" si="113"/>
        <v>141.02999999999997</v>
      </c>
      <c r="S258" s="29">
        <f t="shared" si="113"/>
        <v>2075.6</v>
      </c>
      <c r="T258" s="29">
        <f t="shared" si="113"/>
        <v>683.92</v>
      </c>
      <c r="U258" s="29">
        <f t="shared" si="113"/>
        <v>3378.27</v>
      </c>
    </row>
    <row r="259" spans="1:21" x14ac:dyDescent="0.3">
      <c r="A259" s="21">
        <v>15</v>
      </c>
      <c r="B259" s="22" t="s">
        <v>239</v>
      </c>
      <c r="C259" s="84">
        <v>303.14</v>
      </c>
      <c r="D259" s="85">
        <v>74.97</v>
      </c>
      <c r="E259" s="84">
        <v>1353.8500000000001</v>
      </c>
      <c r="F259" s="84">
        <v>291.60000000000002</v>
      </c>
      <c r="G259" s="24">
        <f t="shared" si="76"/>
        <v>2023.56</v>
      </c>
      <c r="H259" s="84">
        <v>0</v>
      </c>
      <c r="I259" s="84">
        <v>0</v>
      </c>
      <c r="J259" s="24">
        <f t="shared" si="77"/>
        <v>0</v>
      </c>
      <c r="K259" s="84">
        <v>0</v>
      </c>
      <c r="L259" s="84">
        <v>0</v>
      </c>
      <c r="M259" s="24">
        <f t="shared" si="78"/>
        <v>0</v>
      </c>
      <c r="N259" s="84">
        <v>37.14</v>
      </c>
      <c r="O259" s="85">
        <v>34.869999999999997</v>
      </c>
      <c r="P259" s="25">
        <f t="shared" si="79"/>
        <v>72.009999999999991</v>
      </c>
      <c r="Q259" s="15">
        <f t="shared" si="80"/>
        <v>340.28</v>
      </c>
      <c r="R259" s="15">
        <f t="shared" si="81"/>
        <v>109.84</v>
      </c>
      <c r="S259" s="15">
        <f t="shared" si="82"/>
        <v>1353.8500000000001</v>
      </c>
      <c r="T259" s="15">
        <f t="shared" si="83"/>
        <v>291.60000000000002</v>
      </c>
      <c r="U259" s="24">
        <f t="shared" si="84"/>
        <v>2095.5700000000002</v>
      </c>
    </row>
    <row r="260" spans="1:21" x14ac:dyDescent="0.3">
      <c r="A260" s="21">
        <v>16</v>
      </c>
      <c r="B260" s="22" t="s">
        <v>200</v>
      </c>
      <c r="C260" s="84">
        <v>96.59</v>
      </c>
      <c r="D260" s="85">
        <v>14.85</v>
      </c>
      <c r="E260" s="84">
        <v>0</v>
      </c>
      <c r="F260" s="84">
        <v>0</v>
      </c>
      <c r="G260" s="24">
        <f t="shared" si="76"/>
        <v>111.44</v>
      </c>
      <c r="H260" s="84">
        <v>0</v>
      </c>
      <c r="I260" s="84">
        <v>0</v>
      </c>
      <c r="J260" s="24">
        <f t="shared" si="77"/>
        <v>0</v>
      </c>
      <c r="K260" s="84">
        <v>0</v>
      </c>
      <c r="L260" s="84">
        <v>0</v>
      </c>
      <c r="M260" s="24">
        <f t="shared" si="78"/>
        <v>0</v>
      </c>
      <c r="N260" s="84">
        <v>0</v>
      </c>
      <c r="O260" s="85">
        <v>0</v>
      </c>
      <c r="P260" s="25">
        <f t="shared" si="79"/>
        <v>0</v>
      </c>
      <c r="Q260" s="15">
        <f t="shared" si="80"/>
        <v>96.59</v>
      </c>
      <c r="R260" s="15">
        <f t="shared" si="81"/>
        <v>14.85</v>
      </c>
      <c r="S260" s="15">
        <f t="shared" si="82"/>
        <v>0</v>
      </c>
      <c r="T260" s="15">
        <f t="shared" si="83"/>
        <v>0</v>
      </c>
      <c r="U260" s="24">
        <f t="shared" si="84"/>
        <v>111.44</v>
      </c>
    </row>
    <row r="261" spans="1:21" x14ac:dyDescent="0.3">
      <c r="A261" s="21">
        <v>17</v>
      </c>
      <c r="B261" s="22" t="s">
        <v>201</v>
      </c>
      <c r="C261" s="84">
        <v>96.59</v>
      </c>
      <c r="D261" s="85">
        <v>22.27</v>
      </c>
      <c r="E261" s="84">
        <v>0</v>
      </c>
      <c r="F261" s="84">
        <v>0</v>
      </c>
      <c r="G261" s="24">
        <f t="shared" si="76"/>
        <v>118.86</v>
      </c>
      <c r="H261" s="84">
        <v>11.14</v>
      </c>
      <c r="I261" s="84">
        <v>0</v>
      </c>
      <c r="J261" s="24">
        <f t="shared" si="77"/>
        <v>11.14</v>
      </c>
      <c r="K261" s="84">
        <v>0</v>
      </c>
      <c r="L261" s="84">
        <v>0</v>
      </c>
      <c r="M261" s="24">
        <f t="shared" si="78"/>
        <v>0</v>
      </c>
      <c r="N261" s="84">
        <v>0</v>
      </c>
      <c r="O261" s="85">
        <v>0</v>
      </c>
      <c r="P261" s="25">
        <f t="shared" si="79"/>
        <v>0</v>
      </c>
      <c r="Q261" s="15">
        <f t="shared" si="80"/>
        <v>107.73</v>
      </c>
      <c r="R261" s="15">
        <f t="shared" si="81"/>
        <v>22.27</v>
      </c>
      <c r="S261" s="15">
        <f t="shared" si="82"/>
        <v>0</v>
      </c>
      <c r="T261" s="15">
        <f t="shared" si="83"/>
        <v>0</v>
      </c>
      <c r="U261" s="24">
        <f t="shared" si="84"/>
        <v>130</v>
      </c>
    </row>
    <row r="262" spans="1:21" s="20" customFormat="1" x14ac:dyDescent="0.25">
      <c r="A262" s="27"/>
      <c r="B262" s="28" t="s">
        <v>199</v>
      </c>
      <c r="C262" s="29">
        <f t="shared" ref="C262:U262" si="114">+C259+C260+C261</f>
        <v>496.32000000000005</v>
      </c>
      <c r="D262" s="30">
        <f t="shared" si="114"/>
        <v>112.08999999999999</v>
      </c>
      <c r="E262" s="29">
        <f t="shared" si="114"/>
        <v>1353.8500000000001</v>
      </c>
      <c r="F262" s="29">
        <f t="shared" si="114"/>
        <v>291.60000000000002</v>
      </c>
      <c r="G262" s="29">
        <f t="shared" si="114"/>
        <v>2253.86</v>
      </c>
      <c r="H262" s="29">
        <f t="shared" si="114"/>
        <v>11.14</v>
      </c>
      <c r="I262" s="29">
        <f t="shared" si="114"/>
        <v>0</v>
      </c>
      <c r="J262" s="29">
        <f t="shared" si="114"/>
        <v>11.14</v>
      </c>
      <c r="K262" s="29">
        <f t="shared" si="114"/>
        <v>0</v>
      </c>
      <c r="L262" s="29">
        <f t="shared" si="114"/>
        <v>0</v>
      </c>
      <c r="M262" s="29">
        <f t="shared" si="114"/>
        <v>0</v>
      </c>
      <c r="N262" s="29">
        <f t="shared" si="114"/>
        <v>37.14</v>
      </c>
      <c r="O262" s="29">
        <f t="shared" si="114"/>
        <v>34.869999999999997</v>
      </c>
      <c r="P262" s="29">
        <f t="shared" si="114"/>
        <v>72.009999999999991</v>
      </c>
      <c r="Q262" s="29">
        <f t="shared" si="114"/>
        <v>544.6</v>
      </c>
      <c r="R262" s="29">
        <f t="shared" si="114"/>
        <v>146.96</v>
      </c>
      <c r="S262" s="29">
        <f t="shared" si="114"/>
        <v>1353.8500000000001</v>
      </c>
      <c r="T262" s="29">
        <f t="shared" si="114"/>
        <v>291.60000000000002</v>
      </c>
      <c r="U262" s="29">
        <f t="shared" si="114"/>
        <v>2337.0100000000002</v>
      </c>
    </row>
    <row r="263" spans="1:21" x14ac:dyDescent="0.3">
      <c r="A263" s="21">
        <v>18</v>
      </c>
      <c r="B263" s="22" t="s">
        <v>202</v>
      </c>
      <c r="C263" s="84">
        <v>334.35</v>
      </c>
      <c r="D263" s="87">
        <v>59.39</v>
      </c>
      <c r="E263" s="88">
        <v>1563.55</v>
      </c>
      <c r="F263" s="88">
        <v>218.04</v>
      </c>
      <c r="G263" s="24">
        <f t="shared" si="76"/>
        <v>2175.33</v>
      </c>
      <c r="H263" s="84">
        <v>8.17</v>
      </c>
      <c r="I263" s="84">
        <v>3.72</v>
      </c>
      <c r="J263" s="24">
        <f t="shared" si="77"/>
        <v>11.89</v>
      </c>
      <c r="K263" s="84">
        <v>0</v>
      </c>
      <c r="L263" s="84">
        <v>0</v>
      </c>
      <c r="M263" s="24">
        <f t="shared" si="78"/>
        <v>0</v>
      </c>
      <c r="N263" s="84">
        <v>43.07</v>
      </c>
      <c r="O263" s="85">
        <v>17.809999999999999</v>
      </c>
      <c r="P263" s="25">
        <f t="shared" si="79"/>
        <v>60.879999999999995</v>
      </c>
      <c r="Q263" s="15">
        <f t="shared" si="80"/>
        <v>385.59000000000003</v>
      </c>
      <c r="R263" s="15">
        <f t="shared" si="81"/>
        <v>80.92</v>
      </c>
      <c r="S263" s="15">
        <f t="shared" si="82"/>
        <v>1563.55</v>
      </c>
      <c r="T263" s="15">
        <f t="shared" si="83"/>
        <v>218.04</v>
      </c>
      <c r="U263" s="24">
        <f t="shared" si="84"/>
        <v>2248.1</v>
      </c>
    </row>
    <row r="264" spans="1:21" s="49" customFormat="1" x14ac:dyDescent="0.25">
      <c r="A264" s="45"/>
      <c r="B264" s="52" t="s">
        <v>203</v>
      </c>
      <c r="C264" s="47">
        <f t="shared" ref="C264:U264" si="115">+C263+C262+C258+C255+C250</f>
        <v>3384</v>
      </c>
      <c r="D264" s="48">
        <f t="shared" si="115"/>
        <v>822</v>
      </c>
      <c r="E264" s="47">
        <f t="shared" si="115"/>
        <v>14975.64</v>
      </c>
      <c r="F264" s="47">
        <f t="shared" si="115"/>
        <v>4150.1000000000004</v>
      </c>
      <c r="G264" s="47">
        <f t="shared" si="115"/>
        <v>23331.74</v>
      </c>
      <c r="H264" s="47">
        <f t="shared" si="115"/>
        <v>153</v>
      </c>
      <c r="I264" s="47">
        <f t="shared" si="115"/>
        <v>70</v>
      </c>
      <c r="J264" s="47">
        <f t="shared" si="115"/>
        <v>223</v>
      </c>
      <c r="K264" s="47">
        <f t="shared" si="115"/>
        <v>0</v>
      </c>
      <c r="L264" s="47">
        <f t="shared" si="115"/>
        <v>0</v>
      </c>
      <c r="M264" s="47">
        <f t="shared" si="115"/>
        <v>0</v>
      </c>
      <c r="N264" s="47">
        <f t="shared" si="115"/>
        <v>260</v>
      </c>
      <c r="O264" s="47">
        <f t="shared" si="115"/>
        <v>141</v>
      </c>
      <c r="P264" s="47">
        <f t="shared" si="115"/>
        <v>401</v>
      </c>
      <c r="Q264" s="47">
        <f t="shared" si="115"/>
        <v>3797</v>
      </c>
      <c r="R264" s="47">
        <f t="shared" si="115"/>
        <v>1033</v>
      </c>
      <c r="S264" s="47">
        <f t="shared" si="115"/>
        <v>14975.64</v>
      </c>
      <c r="T264" s="47">
        <f t="shared" si="115"/>
        <v>4150.1000000000004</v>
      </c>
      <c r="U264" s="47">
        <f t="shared" si="115"/>
        <v>23955.739999999998</v>
      </c>
    </row>
    <row r="265" spans="1:21" x14ac:dyDescent="0.25">
      <c r="A265" s="21">
        <v>1</v>
      </c>
      <c r="B265" s="22" t="s">
        <v>204</v>
      </c>
      <c r="C265" s="36">
        <v>1651</v>
      </c>
      <c r="D265" s="35">
        <v>190</v>
      </c>
      <c r="E265" s="36">
        <v>3004</v>
      </c>
      <c r="F265" s="36">
        <v>599.74</v>
      </c>
      <c r="G265" s="24">
        <f t="shared" ref="G265:G299" si="116">+C265+D265+E265+F265</f>
        <v>5444.74</v>
      </c>
      <c r="H265" s="36">
        <v>0</v>
      </c>
      <c r="I265" s="36">
        <v>0</v>
      </c>
      <c r="J265" s="24">
        <f t="shared" ref="J265:J299" si="117">+H265+I265</f>
        <v>0</v>
      </c>
      <c r="K265" s="36">
        <v>0</v>
      </c>
      <c r="L265" s="36">
        <v>0</v>
      </c>
      <c r="M265" s="24">
        <f t="shared" ref="M265:M299" si="118">+K265+L265</f>
        <v>0</v>
      </c>
      <c r="N265" s="89">
        <v>112</v>
      </c>
      <c r="O265" s="89">
        <v>30</v>
      </c>
      <c r="P265" s="25">
        <f t="shared" ref="P265:P299" si="119">+N265+O265</f>
        <v>142</v>
      </c>
      <c r="Q265" s="15">
        <f t="shared" ref="Q265:Q299" si="120">+C265+H265+K265+N265</f>
        <v>1763</v>
      </c>
      <c r="R265" s="15">
        <f t="shared" ref="R265:R299" si="121">+D265+I265+L265+O265</f>
        <v>220</v>
      </c>
      <c r="S265" s="15">
        <f t="shared" ref="S265:S299" si="122">E265</f>
        <v>3004</v>
      </c>
      <c r="T265" s="15">
        <f t="shared" ref="T265:T299" si="123">F265</f>
        <v>599.74</v>
      </c>
      <c r="U265" s="24">
        <f t="shared" ref="U265:U299" si="124">+Q265+R265+S265+T265</f>
        <v>5586.74</v>
      </c>
    </row>
    <row r="266" spans="1:21" x14ac:dyDescent="0.25">
      <c r="A266" s="21">
        <v>2</v>
      </c>
      <c r="B266" s="22" t="s">
        <v>205</v>
      </c>
      <c r="C266" s="36">
        <v>355</v>
      </c>
      <c r="D266" s="35">
        <v>70</v>
      </c>
      <c r="E266" s="36">
        <v>892.41</v>
      </c>
      <c r="F266" s="36">
        <v>221.14</v>
      </c>
      <c r="G266" s="24">
        <f t="shared" si="116"/>
        <v>1538.5499999999997</v>
      </c>
      <c r="H266" s="36">
        <v>0</v>
      </c>
      <c r="I266" s="36">
        <v>0</v>
      </c>
      <c r="J266" s="24">
        <f t="shared" si="117"/>
        <v>0</v>
      </c>
      <c r="K266" s="36">
        <v>0</v>
      </c>
      <c r="L266" s="36">
        <v>0</v>
      </c>
      <c r="M266" s="24">
        <f t="shared" si="118"/>
        <v>0</v>
      </c>
      <c r="N266" s="89">
        <v>25</v>
      </c>
      <c r="O266" s="89">
        <v>18</v>
      </c>
      <c r="P266" s="25">
        <f t="shared" si="119"/>
        <v>43</v>
      </c>
      <c r="Q266" s="15">
        <f t="shared" si="120"/>
        <v>380</v>
      </c>
      <c r="R266" s="15">
        <f t="shared" si="121"/>
        <v>88</v>
      </c>
      <c r="S266" s="15">
        <f t="shared" si="122"/>
        <v>892.41</v>
      </c>
      <c r="T266" s="15">
        <f t="shared" si="123"/>
        <v>221.14</v>
      </c>
      <c r="U266" s="24">
        <f t="shared" si="124"/>
        <v>1581.5499999999997</v>
      </c>
    </row>
    <row r="267" spans="1:21" s="49" customFormat="1" x14ac:dyDescent="0.25">
      <c r="A267" s="45"/>
      <c r="B267" s="52" t="s">
        <v>206</v>
      </c>
      <c r="C267" s="47">
        <f t="shared" ref="C267:U267" si="125">SUM(C265:C266)</f>
        <v>2006</v>
      </c>
      <c r="D267" s="48">
        <f t="shared" si="125"/>
        <v>260</v>
      </c>
      <c r="E267" s="47">
        <f t="shared" si="125"/>
        <v>3896.41</v>
      </c>
      <c r="F267" s="47">
        <f t="shared" si="125"/>
        <v>820.88</v>
      </c>
      <c r="G267" s="47">
        <f t="shared" si="125"/>
        <v>6983.2899999999991</v>
      </c>
      <c r="H267" s="47">
        <f t="shared" si="125"/>
        <v>0</v>
      </c>
      <c r="I267" s="47">
        <f t="shared" si="125"/>
        <v>0</v>
      </c>
      <c r="J267" s="47">
        <f t="shared" si="125"/>
        <v>0</v>
      </c>
      <c r="K267" s="47">
        <f t="shared" si="125"/>
        <v>0</v>
      </c>
      <c r="L267" s="47">
        <f t="shared" si="125"/>
        <v>0</v>
      </c>
      <c r="M267" s="47">
        <f t="shared" si="125"/>
        <v>0</v>
      </c>
      <c r="N267" s="47">
        <f t="shared" si="125"/>
        <v>137</v>
      </c>
      <c r="O267" s="47">
        <f t="shared" si="125"/>
        <v>48</v>
      </c>
      <c r="P267" s="47">
        <f t="shared" si="125"/>
        <v>185</v>
      </c>
      <c r="Q267" s="47">
        <f t="shared" si="125"/>
        <v>2143</v>
      </c>
      <c r="R267" s="47">
        <f t="shared" si="125"/>
        <v>308</v>
      </c>
      <c r="S267" s="47">
        <f t="shared" si="125"/>
        <v>3896.41</v>
      </c>
      <c r="T267" s="47">
        <f t="shared" si="125"/>
        <v>820.88</v>
      </c>
      <c r="U267" s="47">
        <f t="shared" si="125"/>
        <v>7168.2899999999991</v>
      </c>
    </row>
    <row r="268" spans="1:21" x14ac:dyDescent="0.25">
      <c r="A268" s="21">
        <v>1</v>
      </c>
      <c r="B268" s="22" t="s">
        <v>207</v>
      </c>
      <c r="C268" s="15">
        <v>1418</v>
      </c>
      <c r="D268" s="23">
        <v>450</v>
      </c>
      <c r="E268" s="15">
        <v>2351.1799999999998</v>
      </c>
      <c r="F268" s="15">
        <v>4555.13</v>
      </c>
      <c r="G268" s="24">
        <f t="shared" si="116"/>
        <v>8774.3100000000013</v>
      </c>
      <c r="H268" s="15">
        <v>0</v>
      </c>
      <c r="I268" s="50">
        <v>0</v>
      </c>
      <c r="J268" s="24">
        <f t="shared" si="117"/>
        <v>0</v>
      </c>
      <c r="K268" s="50">
        <v>0</v>
      </c>
      <c r="L268" s="50">
        <v>0</v>
      </c>
      <c r="M268" s="24">
        <f t="shared" si="118"/>
        <v>0</v>
      </c>
      <c r="N268" s="50">
        <v>100</v>
      </c>
      <c r="O268" s="50">
        <v>218</v>
      </c>
      <c r="P268" s="25">
        <f t="shared" si="119"/>
        <v>318</v>
      </c>
      <c r="Q268" s="15">
        <f t="shared" si="120"/>
        <v>1518</v>
      </c>
      <c r="R268" s="15">
        <f t="shared" si="121"/>
        <v>668</v>
      </c>
      <c r="S268" s="15">
        <f t="shared" si="122"/>
        <v>2351.1799999999998</v>
      </c>
      <c r="T268" s="15">
        <f t="shared" si="123"/>
        <v>4555.13</v>
      </c>
      <c r="U268" s="24">
        <f t="shared" si="124"/>
        <v>9092.3100000000013</v>
      </c>
    </row>
    <row r="269" spans="1:21" x14ac:dyDescent="0.25">
      <c r="A269" s="21">
        <v>2</v>
      </c>
      <c r="B269" s="22" t="s">
        <v>208</v>
      </c>
      <c r="C269" s="15">
        <v>295</v>
      </c>
      <c r="D269" s="23">
        <v>71</v>
      </c>
      <c r="E269" s="15">
        <v>709.99999999999989</v>
      </c>
      <c r="F269" s="15">
        <v>86.19</v>
      </c>
      <c r="G269" s="24">
        <f t="shared" si="116"/>
        <v>1162.19</v>
      </c>
      <c r="H269" s="15">
        <v>0</v>
      </c>
      <c r="I269" s="50">
        <v>0</v>
      </c>
      <c r="J269" s="24">
        <f t="shared" si="117"/>
        <v>0</v>
      </c>
      <c r="K269" s="50">
        <v>0</v>
      </c>
      <c r="L269" s="50">
        <v>0</v>
      </c>
      <c r="M269" s="24">
        <f t="shared" si="118"/>
        <v>0</v>
      </c>
      <c r="N269" s="50">
        <v>35</v>
      </c>
      <c r="O269" s="50">
        <v>33</v>
      </c>
      <c r="P269" s="25">
        <f t="shared" si="119"/>
        <v>68</v>
      </c>
      <c r="Q269" s="15">
        <f t="shared" si="120"/>
        <v>330</v>
      </c>
      <c r="R269" s="15">
        <f t="shared" si="121"/>
        <v>104</v>
      </c>
      <c r="S269" s="15">
        <f t="shared" si="122"/>
        <v>709.99999999999989</v>
      </c>
      <c r="T269" s="15">
        <f t="shared" si="123"/>
        <v>86.19</v>
      </c>
      <c r="U269" s="24">
        <f t="shared" si="124"/>
        <v>1230.19</v>
      </c>
    </row>
    <row r="270" spans="1:21" x14ac:dyDescent="0.25">
      <c r="A270" s="21">
        <v>3</v>
      </c>
      <c r="B270" s="22" t="s">
        <v>209</v>
      </c>
      <c r="C270" s="15">
        <v>380</v>
      </c>
      <c r="D270" s="23">
        <v>50</v>
      </c>
      <c r="E270" s="15">
        <v>1312.22</v>
      </c>
      <c r="F270" s="15">
        <v>0</v>
      </c>
      <c r="G270" s="24">
        <f t="shared" si="116"/>
        <v>1742.22</v>
      </c>
      <c r="H270" s="15">
        <v>0</v>
      </c>
      <c r="I270" s="50">
        <v>0</v>
      </c>
      <c r="J270" s="24">
        <f t="shared" si="117"/>
        <v>0</v>
      </c>
      <c r="K270" s="50">
        <v>0</v>
      </c>
      <c r="L270" s="50">
        <v>0</v>
      </c>
      <c r="M270" s="24">
        <f t="shared" si="118"/>
        <v>0</v>
      </c>
      <c r="N270" s="50">
        <v>0</v>
      </c>
      <c r="O270" s="50">
        <v>0</v>
      </c>
      <c r="P270" s="25">
        <f t="shared" si="119"/>
        <v>0</v>
      </c>
      <c r="Q270" s="15">
        <f t="shared" si="120"/>
        <v>380</v>
      </c>
      <c r="R270" s="15">
        <f t="shared" si="121"/>
        <v>50</v>
      </c>
      <c r="S270" s="15">
        <f t="shared" si="122"/>
        <v>1312.22</v>
      </c>
      <c r="T270" s="15">
        <f t="shared" si="123"/>
        <v>0</v>
      </c>
      <c r="U270" s="24">
        <f t="shared" si="124"/>
        <v>1742.22</v>
      </c>
    </row>
    <row r="271" spans="1:21" s="20" customFormat="1" x14ac:dyDescent="0.25">
      <c r="A271" s="27"/>
      <c r="B271" s="28" t="s">
        <v>208</v>
      </c>
      <c r="C271" s="29">
        <f t="shared" ref="C271:U271" si="126">+C269+C270</f>
        <v>675</v>
      </c>
      <c r="D271" s="30">
        <f t="shared" si="126"/>
        <v>121</v>
      </c>
      <c r="E271" s="29">
        <f t="shared" si="126"/>
        <v>2022.2199999999998</v>
      </c>
      <c r="F271" s="29">
        <f t="shared" si="126"/>
        <v>86.19</v>
      </c>
      <c r="G271" s="29">
        <f t="shared" si="126"/>
        <v>2904.41</v>
      </c>
      <c r="H271" s="29">
        <f t="shared" si="126"/>
        <v>0</v>
      </c>
      <c r="I271" s="29">
        <f t="shared" si="126"/>
        <v>0</v>
      </c>
      <c r="J271" s="29">
        <f t="shared" si="126"/>
        <v>0</v>
      </c>
      <c r="K271" s="29">
        <f t="shared" si="126"/>
        <v>0</v>
      </c>
      <c r="L271" s="29">
        <f t="shared" si="126"/>
        <v>0</v>
      </c>
      <c r="M271" s="29">
        <f t="shared" si="126"/>
        <v>0</v>
      </c>
      <c r="N271" s="29">
        <f t="shared" si="126"/>
        <v>35</v>
      </c>
      <c r="O271" s="29">
        <f t="shared" si="126"/>
        <v>33</v>
      </c>
      <c r="P271" s="29">
        <f t="shared" si="126"/>
        <v>68</v>
      </c>
      <c r="Q271" s="29">
        <f t="shared" si="126"/>
        <v>710</v>
      </c>
      <c r="R271" s="29">
        <f t="shared" si="126"/>
        <v>154</v>
      </c>
      <c r="S271" s="29">
        <f t="shared" si="126"/>
        <v>2022.2199999999998</v>
      </c>
      <c r="T271" s="29">
        <f t="shared" si="126"/>
        <v>86.19</v>
      </c>
      <c r="U271" s="29">
        <f t="shared" si="126"/>
        <v>2972.41</v>
      </c>
    </row>
    <row r="272" spans="1:21" ht="40.5" x14ac:dyDescent="0.25">
      <c r="A272" s="21">
        <v>4</v>
      </c>
      <c r="B272" s="90" t="s">
        <v>210</v>
      </c>
      <c r="C272" s="15">
        <v>14043</v>
      </c>
      <c r="D272" s="23">
        <v>3726</v>
      </c>
      <c r="E272" s="15">
        <v>0</v>
      </c>
      <c r="F272" s="15">
        <v>0</v>
      </c>
      <c r="G272" s="24">
        <f t="shared" si="116"/>
        <v>17769</v>
      </c>
      <c r="H272" s="15">
        <v>1301</v>
      </c>
      <c r="I272" s="50">
        <v>1300</v>
      </c>
      <c r="J272" s="24">
        <f t="shared" si="117"/>
        <v>2601</v>
      </c>
      <c r="K272" s="50">
        <v>594</v>
      </c>
      <c r="L272" s="50">
        <v>557</v>
      </c>
      <c r="M272" s="24">
        <f t="shared" si="118"/>
        <v>1151</v>
      </c>
      <c r="N272" s="50">
        <v>850</v>
      </c>
      <c r="O272" s="50">
        <v>956</v>
      </c>
      <c r="P272" s="25">
        <f t="shared" si="119"/>
        <v>1806</v>
      </c>
      <c r="Q272" s="15">
        <f t="shared" si="120"/>
        <v>16788</v>
      </c>
      <c r="R272" s="15">
        <f t="shared" si="121"/>
        <v>6539</v>
      </c>
      <c r="S272" s="15">
        <f t="shared" si="122"/>
        <v>0</v>
      </c>
      <c r="T272" s="15">
        <f t="shared" si="123"/>
        <v>0</v>
      </c>
      <c r="U272" s="24">
        <f t="shared" si="124"/>
        <v>23327</v>
      </c>
    </row>
    <row r="273" spans="1:29" s="49" customFormat="1" x14ac:dyDescent="0.25">
      <c r="A273" s="45"/>
      <c r="B273" s="52" t="s">
        <v>211</v>
      </c>
      <c r="C273" s="47">
        <f t="shared" ref="C273:U273" si="127">+C268+C271+C272</f>
        <v>16136</v>
      </c>
      <c r="D273" s="48">
        <f t="shared" si="127"/>
        <v>4297</v>
      </c>
      <c r="E273" s="47">
        <f t="shared" si="127"/>
        <v>4373.3999999999996</v>
      </c>
      <c r="F273" s="47">
        <f t="shared" si="127"/>
        <v>4641.32</v>
      </c>
      <c r="G273" s="47">
        <f t="shared" si="127"/>
        <v>29447.72</v>
      </c>
      <c r="H273" s="47">
        <f t="shared" si="127"/>
        <v>1301</v>
      </c>
      <c r="I273" s="47">
        <f t="shared" si="127"/>
        <v>1300</v>
      </c>
      <c r="J273" s="47">
        <f t="shared" si="127"/>
        <v>2601</v>
      </c>
      <c r="K273" s="47">
        <f t="shared" si="127"/>
        <v>594</v>
      </c>
      <c r="L273" s="47">
        <f t="shared" si="127"/>
        <v>557</v>
      </c>
      <c r="M273" s="47">
        <f t="shared" si="127"/>
        <v>1151</v>
      </c>
      <c r="N273" s="47">
        <f t="shared" si="127"/>
        <v>985</v>
      </c>
      <c r="O273" s="47">
        <f t="shared" si="127"/>
        <v>1207</v>
      </c>
      <c r="P273" s="47">
        <f t="shared" si="127"/>
        <v>2192</v>
      </c>
      <c r="Q273" s="47">
        <f t="shared" si="127"/>
        <v>19016</v>
      </c>
      <c r="R273" s="47">
        <f t="shared" si="127"/>
        <v>7361</v>
      </c>
      <c r="S273" s="47">
        <f t="shared" si="127"/>
        <v>4373.3999999999996</v>
      </c>
      <c r="T273" s="47">
        <f t="shared" si="127"/>
        <v>4641.32</v>
      </c>
      <c r="U273" s="47">
        <f t="shared" si="127"/>
        <v>35391.72</v>
      </c>
    </row>
    <row r="274" spans="1:29" x14ac:dyDescent="0.25">
      <c r="A274" s="21">
        <v>1</v>
      </c>
      <c r="B274" s="22" t="s">
        <v>212</v>
      </c>
      <c r="C274" s="15">
        <v>2341</v>
      </c>
      <c r="D274" s="23">
        <v>1226</v>
      </c>
      <c r="E274" s="15">
        <v>42.839999999999996</v>
      </c>
      <c r="F274" s="15">
        <v>0</v>
      </c>
      <c r="G274" s="24">
        <f t="shared" si="116"/>
        <v>3609.84</v>
      </c>
      <c r="H274" s="15">
        <v>0</v>
      </c>
      <c r="I274" s="50">
        <v>0</v>
      </c>
      <c r="J274" s="24">
        <f t="shared" si="117"/>
        <v>0</v>
      </c>
      <c r="K274" s="50">
        <v>0</v>
      </c>
      <c r="L274" s="50">
        <v>0</v>
      </c>
      <c r="M274" s="24">
        <f t="shared" si="118"/>
        <v>0</v>
      </c>
      <c r="N274" s="50">
        <v>0</v>
      </c>
      <c r="O274" s="50">
        <v>0</v>
      </c>
      <c r="P274" s="25">
        <f t="shared" si="119"/>
        <v>0</v>
      </c>
      <c r="Q274" s="15">
        <f t="shared" si="120"/>
        <v>2341</v>
      </c>
      <c r="R274" s="15">
        <f t="shared" si="121"/>
        <v>1226</v>
      </c>
      <c r="S274" s="15">
        <f t="shared" si="122"/>
        <v>42.839999999999996</v>
      </c>
      <c r="T274" s="15">
        <f t="shared" si="123"/>
        <v>0</v>
      </c>
      <c r="U274" s="24">
        <f t="shared" si="124"/>
        <v>3609.84</v>
      </c>
    </row>
    <row r="275" spans="1:29" s="49" customFormat="1" x14ac:dyDescent="0.25">
      <c r="A275" s="45"/>
      <c r="B275" s="52" t="s">
        <v>213</v>
      </c>
      <c r="C275" s="47">
        <f t="shared" ref="C275:U275" si="128">SUM(C274:C274)</f>
        <v>2341</v>
      </c>
      <c r="D275" s="48">
        <f t="shared" si="128"/>
        <v>1226</v>
      </c>
      <c r="E275" s="47">
        <f t="shared" si="128"/>
        <v>42.839999999999996</v>
      </c>
      <c r="F275" s="47">
        <f t="shared" si="128"/>
        <v>0</v>
      </c>
      <c r="G275" s="47">
        <f t="shared" si="128"/>
        <v>3609.84</v>
      </c>
      <c r="H275" s="47">
        <f t="shared" si="128"/>
        <v>0</v>
      </c>
      <c r="I275" s="47">
        <f t="shared" si="128"/>
        <v>0</v>
      </c>
      <c r="J275" s="47">
        <f t="shared" si="128"/>
        <v>0</v>
      </c>
      <c r="K275" s="47">
        <f t="shared" si="128"/>
        <v>0</v>
      </c>
      <c r="L275" s="47">
        <f t="shared" si="128"/>
        <v>0</v>
      </c>
      <c r="M275" s="47">
        <f t="shared" si="128"/>
        <v>0</v>
      </c>
      <c r="N275" s="47">
        <f t="shared" si="128"/>
        <v>0</v>
      </c>
      <c r="O275" s="47">
        <f t="shared" si="128"/>
        <v>0</v>
      </c>
      <c r="P275" s="47">
        <f t="shared" si="128"/>
        <v>0</v>
      </c>
      <c r="Q275" s="47">
        <f t="shared" si="128"/>
        <v>2341</v>
      </c>
      <c r="R275" s="47">
        <f t="shared" si="128"/>
        <v>1226</v>
      </c>
      <c r="S275" s="47">
        <f t="shared" si="128"/>
        <v>42.839999999999996</v>
      </c>
      <c r="T275" s="47">
        <f t="shared" si="128"/>
        <v>0</v>
      </c>
      <c r="U275" s="47">
        <f t="shared" si="128"/>
        <v>3609.84</v>
      </c>
    </row>
    <row r="276" spans="1:29" x14ac:dyDescent="0.25">
      <c r="A276" s="21">
        <v>1</v>
      </c>
      <c r="B276" s="22" t="s">
        <v>214</v>
      </c>
      <c r="C276" s="15">
        <v>354.42</v>
      </c>
      <c r="D276" s="23">
        <v>13</v>
      </c>
      <c r="E276" s="15">
        <v>389.33</v>
      </c>
      <c r="F276" s="15">
        <v>44.25</v>
      </c>
      <c r="G276" s="24">
        <f t="shared" si="116"/>
        <v>801</v>
      </c>
      <c r="H276" s="15">
        <v>0</v>
      </c>
      <c r="I276" s="15">
        <v>0</v>
      </c>
      <c r="J276" s="24">
        <f t="shared" si="117"/>
        <v>0</v>
      </c>
      <c r="K276" s="15">
        <v>0</v>
      </c>
      <c r="L276" s="15">
        <v>0</v>
      </c>
      <c r="M276" s="24">
        <f t="shared" si="118"/>
        <v>0</v>
      </c>
      <c r="N276" s="15">
        <v>0</v>
      </c>
      <c r="O276" s="23">
        <v>0</v>
      </c>
      <c r="P276" s="25">
        <f t="shared" si="119"/>
        <v>0</v>
      </c>
      <c r="Q276" s="15">
        <f t="shared" si="120"/>
        <v>354.42</v>
      </c>
      <c r="R276" s="15">
        <f t="shared" si="121"/>
        <v>13</v>
      </c>
      <c r="S276" s="15">
        <f t="shared" si="122"/>
        <v>389.33</v>
      </c>
      <c r="T276" s="15">
        <f t="shared" si="123"/>
        <v>44.25</v>
      </c>
      <c r="U276" s="24">
        <f t="shared" si="124"/>
        <v>801</v>
      </c>
      <c r="AB276" s="72"/>
      <c r="AC276" s="72"/>
    </row>
    <row r="277" spans="1:29" x14ac:dyDescent="0.25">
      <c r="A277" s="21">
        <v>2</v>
      </c>
      <c r="B277" s="22" t="s">
        <v>215</v>
      </c>
      <c r="C277" s="15">
        <v>1066.6600000000001</v>
      </c>
      <c r="D277" s="23">
        <v>323.88</v>
      </c>
      <c r="E277" s="15">
        <v>11020</v>
      </c>
      <c r="F277" s="15">
        <v>0</v>
      </c>
      <c r="G277" s="24">
        <f t="shared" si="116"/>
        <v>12410.54</v>
      </c>
      <c r="H277" s="15">
        <v>0</v>
      </c>
      <c r="I277" s="15">
        <v>0</v>
      </c>
      <c r="J277" s="24">
        <f t="shared" si="117"/>
        <v>0</v>
      </c>
      <c r="K277" s="15">
        <v>0</v>
      </c>
      <c r="L277" s="15">
        <v>84</v>
      </c>
      <c r="M277" s="24">
        <f t="shared" si="118"/>
        <v>84</v>
      </c>
      <c r="N277" s="15">
        <v>300</v>
      </c>
      <c r="O277" s="23">
        <v>245</v>
      </c>
      <c r="P277" s="25">
        <f t="shared" si="119"/>
        <v>545</v>
      </c>
      <c r="Q277" s="15">
        <f t="shared" si="120"/>
        <v>1366.66</v>
      </c>
      <c r="R277" s="15">
        <f t="shared" si="121"/>
        <v>652.88</v>
      </c>
      <c r="S277" s="15">
        <f t="shared" si="122"/>
        <v>11020</v>
      </c>
      <c r="T277" s="15">
        <f t="shared" si="123"/>
        <v>0</v>
      </c>
      <c r="U277" s="24">
        <f t="shared" si="124"/>
        <v>13039.54</v>
      </c>
      <c r="AB277" s="72"/>
      <c r="AC277" s="72"/>
    </row>
    <row r="278" spans="1:29" x14ac:dyDescent="0.25">
      <c r="A278" s="21">
        <v>3</v>
      </c>
      <c r="B278" s="22" t="s">
        <v>216</v>
      </c>
      <c r="C278" s="15">
        <v>1128.96</v>
      </c>
      <c r="D278" s="23">
        <v>827.68000000000006</v>
      </c>
      <c r="E278" s="15">
        <v>8321</v>
      </c>
      <c r="F278" s="15">
        <v>0</v>
      </c>
      <c r="G278" s="24">
        <f t="shared" si="116"/>
        <v>10277.64</v>
      </c>
      <c r="H278" s="15">
        <v>0</v>
      </c>
      <c r="I278" s="15">
        <v>0</v>
      </c>
      <c r="J278" s="24">
        <f t="shared" si="117"/>
        <v>0</v>
      </c>
      <c r="K278" s="15">
        <v>5</v>
      </c>
      <c r="L278" s="15">
        <v>104</v>
      </c>
      <c r="M278" s="24">
        <f t="shared" si="118"/>
        <v>109</v>
      </c>
      <c r="N278" s="15">
        <v>87</v>
      </c>
      <c r="O278" s="23">
        <v>115</v>
      </c>
      <c r="P278" s="25">
        <f t="shared" si="119"/>
        <v>202</v>
      </c>
      <c r="Q278" s="15">
        <f t="shared" si="120"/>
        <v>1220.96</v>
      </c>
      <c r="R278" s="15">
        <f t="shared" si="121"/>
        <v>1046.68</v>
      </c>
      <c r="S278" s="15">
        <f t="shared" si="122"/>
        <v>8321</v>
      </c>
      <c r="T278" s="15">
        <f t="shared" si="123"/>
        <v>0</v>
      </c>
      <c r="U278" s="24">
        <f t="shared" si="124"/>
        <v>10588.64</v>
      </c>
      <c r="AB278" s="72"/>
      <c r="AC278" s="72"/>
    </row>
    <row r="279" spans="1:29" x14ac:dyDescent="0.25">
      <c r="A279" s="21">
        <v>4</v>
      </c>
      <c r="B279" s="22" t="s">
        <v>217</v>
      </c>
      <c r="C279" s="15">
        <v>865.96</v>
      </c>
      <c r="D279" s="23">
        <v>504.98</v>
      </c>
      <c r="E279" s="15">
        <v>12950.000000000002</v>
      </c>
      <c r="F279" s="15">
        <v>122</v>
      </c>
      <c r="G279" s="24">
        <f t="shared" si="116"/>
        <v>14442.940000000002</v>
      </c>
      <c r="H279" s="15">
        <v>0</v>
      </c>
      <c r="I279" s="15">
        <v>0</v>
      </c>
      <c r="J279" s="24">
        <f t="shared" si="117"/>
        <v>0</v>
      </c>
      <c r="K279" s="15">
        <v>20</v>
      </c>
      <c r="L279" s="15">
        <v>54</v>
      </c>
      <c r="M279" s="24">
        <f t="shared" si="118"/>
        <v>74</v>
      </c>
      <c r="N279" s="15">
        <v>100</v>
      </c>
      <c r="O279" s="23">
        <v>195</v>
      </c>
      <c r="P279" s="25">
        <f t="shared" si="119"/>
        <v>295</v>
      </c>
      <c r="Q279" s="15">
        <f t="shared" si="120"/>
        <v>985.96</v>
      </c>
      <c r="R279" s="15">
        <f t="shared" si="121"/>
        <v>753.98</v>
      </c>
      <c r="S279" s="15">
        <f t="shared" si="122"/>
        <v>12950.000000000002</v>
      </c>
      <c r="T279" s="15">
        <f t="shared" si="123"/>
        <v>122</v>
      </c>
      <c r="U279" s="24">
        <f t="shared" si="124"/>
        <v>14811.940000000002</v>
      </c>
      <c r="AB279" s="72"/>
      <c r="AC279" s="72"/>
    </row>
    <row r="280" spans="1:29" x14ac:dyDescent="0.25">
      <c r="A280" s="21">
        <v>5</v>
      </c>
      <c r="B280" s="22" t="s">
        <v>218</v>
      </c>
      <c r="C280" s="15">
        <v>731.96</v>
      </c>
      <c r="D280" s="23">
        <v>512.47</v>
      </c>
      <c r="E280" s="15">
        <v>8820</v>
      </c>
      <c r="F280" s="15">
        <v>0</v>
      </c>
      <c r="G280" s="24">
        <f t="shared" si="116"/>
        <v>10064.43</v>
      </c>
      <c r="H280" s="15">
        <v>0</v>
      </c>
      <c r="I280" s="15">
        <v>0</v>
      </c>
      <c r="J280" s="24">
        <f t="shared" si="117"/>
        <v>0</v>
      </c>
      <c r="K280" s="15">
        <v>110</v>
      </c>
      <c r="L280" s="15">
        <v>267.5</v>
      </c>
      <c r="M280" s="24">
        <f t="shared" si="118"/>
        <v>377.5</v>
      </c>
      <c r="N280" s="15">
        <v>80</v>
      </c>
      <c r="O280" s="23">
        <v>109</v>
      </c>
      <c r="P280" s="25">
        <f t="shared" si="119"/>
        <v>189</v>
      </c>
      <c r="Q280" s="15">
        <f t="shared" si="120"/>
        <v>921.96</v>
      </c>
      <c r="R280" s="15">
        <f t="shared" si="121"/>
        <v>888.97</v>
      </c>
      <c r="S280" s="15">
        <f t="shared" si="122"/>
        <v>8820</v>
      </c>
      <c r="T280" s="15">
        <f t="shared" si="123"/>
        <v>0</v>
      </c>
      <c r="U280" s="24">
        <f t="shared" si="124"/>
        <v>10630.93</v>
      </c>
      <c r="V280" s="72"/>
      <c r="W280" s="72"/>
      <c r="AB280" s="72"/>
      <c r="AC280" s="72"/>
    </row>
    <row r="281" spans="1:29" x14ac:dyDescent="0.25">
      <c r="A281" s="21">
        <v>6</v>
      </c>
      <c r="B281" s="22" t="s">
        <v>219</v>
      </c>
      <c r="C281" s="15">
        <v>700.3</v>
      </c>
      <c r="D281" s="23">
        <v>448.93</v>
      </c>
      <c r="E281" s="15">
        <v>7999.9999999999991</v>
      </c>
      <c r="F281" s="15">
        <v>38</v>
      </c>
      <c r="G281" s="24">
        <f t="shared" si="116"/>
        <v>9187.23</v>
      </c>
      <c r="H281" s="15">
        <v>0</v>
      </c>
      <c r="I281" s="15">
        <v>0</v>
      </c>
      <c r="J281" s="24">
        <f t="shared" si="117"/>
        <v>0</v>
      </c>
      <c r="K281" s="15">
        <v>95</v>
      </c>
      <c r="L281" s="15">
        <v>304</v>
      </c>
      <c r="M281" s="24">
        <f t="shared" si="118"/>
        <v>399</v>
      </c>
      <c r="N281" s="15">
        <v>993</v>
      </c>
      <c r="O281" s="23">
        <v>395</v>
      </c>
      <c r="P281" s="25">
        <f t="shared" si="119"/>
        <v>1388</v>
      </c>
      <c r="Q281" s="15">
        <f t="shared" si="120"/>
        <v>1788.3</v>
      </c>
      <c r="R281" s="15">
        <f t="shared" si="121"/>
        <v>1147.93</v>
      </c>
      <c r="S281" s="15">
        <f t="shared" si="122"/>
        <v>7999.9999999999991</v>
      </c>
      <c r="T281" s="15">
        <f t="shared" si="123"/>
        <v>38</v>
      </c>
      <c r="U281" s="24">
        <f t="shared" si="124"/>
        <v>10974.23</v>
      </c>
      <c r="AB281" s="72"/>
      <c r="AC281" s="72"/>
    </row>
    <row r="282" spans="1:29" x14ac:dyDescent="0.25">
      <c r="A282" s="21">
        <v>7</v>
      </c>
      <c r="B282" s="38" t="s">
        <v>220</v>
      </c>
      <c r="C282" s="15">
        <v>252.71</v>
      </c>
      <c r="D282" s="23">
        <v>28.39</v>
      </c>
      <c r="E282" s="15">
        <v>7054.37</v>
      </c>
      <c r="F282" s="15">
        <v>18.5</v>
      </c>
      <c r="G282" s="24">
        <f t="shared" si="116"/>
        <v>7353.97</v>
      </c>
      <c r="H282" s="15">
        <v>345</v>
      </c>
      <c r="I282" s="15">
        <v>1248</v>
      </c>
      <c r="J282" s="24">
        <f t="shared" si="117"/>
        <v>1593</v>
      </c>
      <c r="K282" s="15">
        <v>58</v>
      </c>
      <c r="L282" s="15">
        <v>64</v>
      </c>
      <c r="M282" s="24">
        <f t="shared" si="118"/>
        <v>122</v>
      </c>
      <c r="N282" s="15">
        <v>463</v>
      </c>
      <c r="O282" s="23">
        <v>0</v>
      </c>
      <c r="P282" s="25">
        <f t="shared" si="119"/>
        <v>463</v>
      </c>
      <c r="Q282" s="15">
        <f t="shared" si="120"/>
        <v>1118.71</v>
      </c>
      <c r="R282" s="15">
        <f t="shared" si="121"/>
        <v>1340.39</v>
      </c>
      <c r="S282" s="15">
        <f t="shared" si="122"/>
        <v>7054.37</v>
      </c>
      <c r="T282" s="15">
        <f t="shared" si="123"/>
        <v>18.5</v>
      </c>
      <c r="U282" s="24">
        <f t="shared" si="124"/>
        <v>9531.9700000000012</v>
      </c>
      <c r="X282" s="72"/>
      <c r="Y282" s="72"/>
      <c r="AB282" s="72"/>
      <c r="AC282" s="72"/>
    </row>
    <row r="283" spans="1:29" x14ac:dyDescent="0.25">
      <c r="A283" s="21">
        <v>8</v>
      </c>
      <c r="B283" s="22" t="s">
        <v>221</v>
      </c>
      <c r="C283" s="15">
        <v>52.15</v>
      </c>
      <c r="D283" s="23">
        <v>34.08</v>
      </c>
      <c r="E283" s="15">
        <v>7089.1</v>
      </c>
      <c r="F283" s="15">
        <v>3</v>
      </c>
      <c r="G283" s="24">
        <f t="shared" si="116"/>
        <v>7178.33</v>
      </c>
      <c r="H283" s="15">
        <v>466</v>
      </c>
      <c r="I283" s="15">
        <v>1352</v>
      </c>
      <c r="J283" s="24">
        <f t="shared" si="117"/>
        <v>1818</v>
      </c>
      <c r="K283" s="15">
        <v>538</v>
      </c>
      <c r="L283" s="15">
        <v>184</v>
      </c>
      <c r="M283" s="24">
        <f t="shared" si="118"/>
        <v>722</v>
      </c>
      <c r="N283" s="15">
        <v>0</v>
      </c>
      <c r="O283" s="23">
        <v>0</v>
      </c>
      <c r="P283" s="25">
        <f t="shared" si="119"/>
        <v>0</v>
      </c>
      <c r="Q283" s="15">
        <f t="shared" si="120"/>
        <v>1056.1500000000001</v>
      </c>
      <c r="R283" s="15">
        <f t="shared" si="121"/>
        <v>1570.08</v>
      </c>
      <c r="S283" s="15">
        <f t="shared" si="122"/>
        <v>7089.1</v>
      </c>
      <c r="T283" s="15">
        <f t="shared" si="123"/>
        <v>3</v>
      </c>
      <c r="U283" s="24">
        <f t="shared" si="124"/>
        <v>9718.33</v>
      </c>
      <c r="X283" s="72"/>
      <c r="Y283" s="72"/>
      <c r="AB283" s="72"/>
      <c r="AC283" s="72"/>
    </row>
    <row r="284" spans="1:29" x14ac:dyDescent="0.25">
      <c r="A284" s="21">
        <v>9</v>
      </c>
      <c r="B284" s="22" t="s">
        <v>222</v>
      </c>
      <c r="C284" s="15">
        <v>723.38</v>
      </c>
      <c r="D284" s="23">
        <v>342.40000000000003</v>
      </c>
      <c r="E284" s="15">
        <v>13332.99</v>
      </c>
      <c r="F284" s="15">
        <v>100.32</v>
      </c>
      <c r="G284" s="24">
        <f t="shared" si="116"/>
        <v>14499.09</v>
      </c>
      <c r="H284" s="15">
        <v>0</v>
      </c>
      <c r="I284" s="15">
        <v>0</v>
      </c>
      <c r="J284" s="24">
        <f t="shared" si="117"/>
        <v>0</v>
      </c>
      <c r="K284" s="15">
        <v>154</v>
      </c>
      <c r="L284" s="15">
        <v>174</v>
      </c>
      <c r="M284" s="24">
        <f t="shared" si="118"/>
        <v>328</v>
      </c>
      <c r="N284" s="15">
        <v>0</v>
      </c>
      <c r="O284" s="23">
        <v>0</v>
      </c>
      <c r="P284" s="25">
        <f t="shared" si="119"/>
        <v>0</v>
      </c>
      <c r="Q284" s="15">
        <f t="shared" si="120"/>
        <v>877.38</v>
      </c>
      <c r="R284" s="15">
        <f t="shared" si="121"/>
        <v>516.40000000000009</v>
      </c>
      <c r="S284" s="15">
        <f t="shared" si="122"/>
        <v>13332.99</v>
      </c>
      <c r="T284" s="15">
        <f t="shared" si="123"/>
        <v>100.32</v>
      </c>
      <c r="U284" s="24">
        <f t="shared" si="124"/>
        <v>14827.09</v>
      </c>
      <c r="AB284" s="72"/>
      <c r="AC284" s="72"/>
    </row>
    <row r="285" spans="1:29" x14ac:dyDescent="0.25">
      <c r="A285" s="21">
        <v>10</v>
      </c>
      <c r="B285" s="22" t="s">
        <v>223</v>
      </c>
      <c r="C285" s="15">
        <v>836.23</v>
      </c>
      <c r="D285" s="23">
        <v>469.88</v>
      </c>
      <c r="E285" s="15">
        <v>10773.94</v>
      </c>
      <c r="F285" s="15">
        <v>20.350000000000001</v>
      </c>
      <c r="G285" s="24">
        <f t="shared" si="116"/>
        <v>12100.400000000001</v>
      </c>
      <c r="H285" s="15">
        <v>0</v>
      </c>
      <c r="I285" s="15">
        <v>0</v>
      </c>
      <c r="J285" s="24">
        <f t="shared" si="117"/>
        <v>0</v>
      </c>
      <c r="K285" s="15">
        <v>250</v>
      </c>
      <c r="L285" s="15">
        <v>92.5</v>
      </c>
      <c r="M285" s="24">
        <f t="shared" si="118"/>
        <v>342.5</v>
      </c>
      <c r="N285" s="15">
        <v>0</v>
      </c>
      <c r="O285" s="23">
        <v>0</v>
      </c>
      <c r="P285" s="25">
        <f t="shared" si="119"/>
        <v>0</v>
      </c>
      <c r="Q285" s="15">
        <f t="shared" si="120"/>
        <v>1086.23</v>
      </c>
      <c r="R285" s="15">
        <f t="shared" si="121"/>
        <v>562.38</v>
      </c>
      <c r="S285" s="15">
        <f t="shared" si="122"/>
        <v>10773.94</v>
      </c>
      <c r="T285" s="15">
        <f t="shared" si="123"/>
        <v>20.350000000000001</v>
      </c>
      <c r="U285" s="24">
        <f t="shared" si="124"/>
        <v>12442.900000000001</v>
      </c>
      <c r="V285" s="72"/>
      <c r="W285" s="72"/>
      <c r="AB285" s="72"/>
      <c r="AC285" s="72"/>
    </row>
    <row r="286" spans="1:29" x14ac:dyDescent="0.25">
      <c r="A286" s="21">
        <v>11</v>
      </c>
      <c r="B286" s="22" t="s">
        <v>224</v>
      </c>
      <c r="C286" s="15">
        <v>999.47</v>
      </c>
      <c r="D286" s="23">
        <v>827.58</v>
      </c>
      <c r="E286" s="15">
        <v>10021.26</v>
      </c>
      <c r="F286" s="15">
        <v>57.739999999999995</v>
      </c>
      <c r="G286" s="24">
        <f t="shared" si="116"/>
        <v>11906.050000000001</v>
      </c>
      <c r="H286" s="15">
        <v>0</v>
      </c>
      <c r="I286" s="15">
        <v>0</v>
      </c>
      <c r="J286" s="24">
        <f t="shared" si="117"/>
        <v>0</v>
      </c>
      <c r="K286" s="15">
        <v>145</v>
      </c>
      <c r="L286" s="15">
        <v>254</v>
      </c>
      <c r="M286" s="24">
        <f t="shared" si="118"/>
        <v>399</v>
      </c>
      <c r="N286" s="15">
        <v>250</v>
      </c>
      <c r="O286" s="23">
        <v>457</v>
      </c>
      <c r="P286" s="25">
        <f t="shared" si="119"/>
        <v>707</v>
      </c>
      <c r="Q286" s="15">
        <f t="shared" si="120"/>
        <v>1394.47</v>
      </c>
      <c r="R286" s="15">
        <f t="shared" si="121"/>
        <v>1538.58</v>
      </c>
      <c r="S286" s="15">
        <f t="shared" si="122"/>
        <v>10021.26</v>
      </c>
      <c r="T286" s="15">
        <f t="shared" si="123"/>
        <v>57.739999999999995</v>
      </c>
      <c r="U286" s="24">
        <f t="shared" si="124"/>
        <v>13012.050000000001</v>
      </c>
      <c r="AB286" s="72"/>
      <c r="AC286" s="72"/>
    </row>
    <row r="287" spans="1:29" x14ac:dyDescent="0.25">
      <c r="A287" s="21">
        <v>12</v>
      </c>
      <c r="B287" s="22" t="s">
        <v>225</v>
      </c>
      <c r="C287" s="15">
        <v>931.07999999999993</v>
      </c>
      <c r="D287" s="23">
        <v>987.73</v>
      </c>
      <c r="E287" s="15">
        <v>7635.6600000000008</v>
      </c>
      <c r="F287" s="15">
        <v>1</v>
      </c>
      <c r="G287" s="24">
        <f t="shared" si="116"/>
        <v>9555.4700000000012</v>
      </c>
      <c r="H287" s="15">
        <v>0</v>
      </c>
      <c r="I287" s="15">
        <v>0</v>
      </c>
      <c r="J287" s="24">
        <f t="shared" si="117"/>
        <v>0</v>
      </c>
      <c r="K287" s="15">
        <v>15</v>
      </c>
      <c r="L287" s="15">
        <v>0</v>
      </c>
      <c r="M287" s="24">
        <f t="shared" si="118"/>
        <v>15</v>
      </c>
      <c r="N287" s="15">
        <v>98</v>
      </c>
      <c r="O287" s="23">
        <v>125</v>
      </c>
      <c r="P287" s="25">
        <f t="shared" si="119"/>
        <v>223</v>
      </c>
      <c r="Q287" s="15">
        <f t="shared" si="120"/>
        <v>1044.08</v>
      </c>
      <c r="R287" s="15">
        <f t="shared" si="121"/>
        <v>1112.73</v>
      </c>
      <c r="S287" s="15">
        <f t="shared" si="122"/>
        <v>7635.6600000000008</v>
      </c>
      <c r="T287" s="15">
        <f t="shared" si="123"/>
        <v>1</v>
      </c>
      <c r="U287" s="24">
        <f t="shared" si="124"/>
        <v>9793.4700000000012</v>
      </c>
      <c r="AB287" s="72"/>
      <c r="AC287" s="72"/>
    </row>
    <row r="288" spans="1:29" x14ac:dyDescent="0.25">
      <c r="A288" s="21">
        <v>13</v>
      </c>
      <c r="B288" s="22" t="s">
        <v>245</v>
      </c>
      <c r="C288" s="91">
        <v>3.23</v>
      </c>
      <c r="D288" s="23">
        <v>0</v>
      </c>
      <c r="E288" s="15">
        <v>0</v>
      </c>
      <c r="F288" s="15">
        <v>0</v>
      </c>
      <c r="G288" s="24">
        <f t="shared" si="116"/>
        <v>3.23</v>
      </c>
      <c r="H288" s="15">
        <v>0</v>
      </c>
      <c r="I288" s="15">
        <v>0</v>
      </c>
      <c r="J288" s="24">
        <f t="shared" si="117"/>
        <v>0</v>
      </c>
      <c r="K288" s="15">
        <v>0</v>
      </c>
      <c r="L288" s="15">
        <v>0</v>
      </c>
      <c r="M288" s="24">
        <f t="shared" si="118"/>
        <v>0</v>
      </c>
      <c r="N288" s="15">
        <v>0</v>
      </c>
      <c r="O288" s="23">
        <v>0</v>
      </c>
      <c r="P288" s="25">
        <f t="shared" si="119"/>
        <v>0</v>
      </c>
      <c r="Q288" s="15">
        <f t="shared" si="120"/>
        <v>3.23</v>
      </c>
      <c r="R288" s="15">
        <f t="shared" si="121"/>
        <v>0</v>
      </c>
      <c r="S288" s="15">
        <f t="shared" si="122"/>
        <v>0</v>
      </c>
      <c r="T288" s="15">
        <f t="shared" si="123"/>
        <v>0</v>
      </c>
      <c r="U288" s="24">
        <f t="shared" si="124"/>
        <v>3.23</v>
      </c>
    </row>
    <row r="289" spans="1:21" x14ac:dyDescent="0.25">
      <c r="A289" s="21">
        <v>14</v>
      </c>
      <c r="B289" s="22" t="s">
        <v>236</v>
      </c>
      <c r="C289" s="15">
        <v>2.94</v>
      </c>
      <c r="D289" s="23">
        <v>0</v>
      </c>
      <c r="E289" s="15">
        <v>0</v>
      </c>
      <c r="F289" s="15">
        <v>0</v>
      </c>
      <c r="G289" s="24">
        <f t="shared" si="116"/>
        <v>2.94</v>
      </c>
      <c r="H289" s="15">
        <v>0</v>
      </c>
      <c r="I289" s="15">
        <v>0</v>
      </c>
      <c r="J289" s="24">
        <f t="shared" si="117"/>
        <v>0</v>
      </c>
      <c r="K289" s="15">
        <v>0</v>
      </c>
      <c r="L289" s="15">
        <v>0</v>
      </c>
      <c r="M289" s="24">
        <f t="shared" si="118"/>
        <v>0</v>
      </c>
      <c r="N289" s="15">
        <v>0</v>
      </c>
      <c r="O289" s="23">
        <v>0</v>
      </c>
      <c r="P289" s="25">
        <f t="shared" si="119"/>
        <v>0</v>
      </c>
      <c r="Q289" s="15">
        <f t="shared" si="120"/>
        <v>2.94</v>
      </c>
      <c r="R289" s="15">
        <f t="shared" si="121"/>
        <v>0</v>
      </c>
      <c r="S289" s="15">
        <f t="shared" si="122"/>
        <v>0</v>
      </c>
      <c r="T289" s="15">
        <f t="shared" si="123"/>
        <v>0</v>
      </c>
      <c r="U289" s="24">
        <f t="shared" si="124"/>
        <v>2.94</v>
      </c>
    </row>
    <row r="290" spans="1:21" x14ac:dyDescent="0.3">
      <c r="A290" s="21">
        <v>15</v>
      </c>
      <c r="B290" s="92" t="s">
        <v>237</v>
      </c>
      <c r="C290" s="15">
        <v>6.55</v>
      </c>
      <c r="D290" s="23">
        <v>0</v>
      </c>
      <c r="E290" s="15">
        <v>0</v>
      </c>
      <c r="F290" s="15">
        <v>0</v>
      </c>
      <c r="G290" s="24">
        <f t="shared" si="116"/>
        <v>6.55</v>
      </c>
      <c r="H290" s="15">
        <v>0</v>
      </c>
      <c r="I290" s="15">
        <v>0</v>
      </c>
      <c r="J290" s="24">
        <f t="shared" si="117"/>
        <v>0</v>
      </c>
      <c r="K290" s="15">
        <v>0</v>
      </c>
      <c r="L290" s="15">
        <v>0</v>
      </c>
      <c r="M290" s="24">
        <f t="shared" si="118"/>
        <v>0</v>
      </c>
      <c r="N290" s="15">
        <v>0</v>
      </c>
      <c r="O290" s="23">
        <v>0</v>
      </c>
      <c r="P290" s="25">
        <f t="shared" si="119"/>
        <v>0</v>
      </c>
      <c r="Q290" s="15">
        <f t="shared" si="120"/>
        <v>6.55</v>
      </c>
      <c r="R290" s="15">
        <f t="shared" si="121"/>
        <v>0</v>
      </c>
      <c r="S290" s="15">
        <f t="shared" si="122"/>
        <v>0</v>
      </c>
      <c r="T290" s="15">
        <f t="shared" si="123"/>
        <v>0</v>
      </c>
      <c r="U290" s="24">
        <f t="shared" si="124"/>
        <v>6.55</v>
      </c>
    </row>
    <row r="291" spans="1:21" s="49" customFormat="1" x14ac:dyDescent="0.25">
      <c r="A291" s="45"/>
      <c r="B291" s="52" t="s">
        <v>226</v>
      </c>
      <c r="C291" s="47">
        <f>SUM(C276:C290)</f>
        <v>8655.9999999999982</v>
      </c>
      <c r="D291" s="48">
        <f t="shared" ref="D291:U291" si="129">SUM(D276:D290)</f>
        <v>5321</v>
      </c>
      <c r="E291" s="47">
        <f t="shared" si="129"/>
        <v>105407.65000000001</v>
      </c>
      <c r="F291" s="47">
        <f t="shared" si="129"/>
        <v>405.16</v>
      </c>
      <c r="G291" s="47">
        <f t="shared" si="129"/>
        <v>119789.81000000001</v>
      </c>
      <c r="H291" s="47">
        <f t="shared" si="129"/>
        <v>811</v>
      </c>
      <c r="I291" s="47">
        <f t="shared" si="129"/>
        <v>2600</v>
      </c>
      <c r="J291" s="47">
        <f t="shared" si="129"/>
        <v>3411</v>
      </c>
      <c r="K291" s="47">
        <f t="shared" si="129"/>
        <v>1390</v>
      </c>
      <c r="L291" s="47">
        <f t="shared" si="129"/>
        <v>1582</v>
      </c>
      <c r="M291" s="47">
        <f t="shared" si="129"/>
        <v>2972</v>
      </c>
      <c r="N291" s="47">
        <f t="shared" si="129"/>
        <v>2371</v>
      </c>
      <c r="O291" s="47">
        <f t="shared" si="129"/>
        <v>1641</v>
      </c>
      <c r="P291" s="47">
        <f t="shared" si="129"/>
        <v>4012</v>
      </c>
      <c r="Q291" s="47">
        <f t="shared" si="129"/>
        <v>13227.999999999998</v>
      </c>
      <c r="R291" s="47">
        <f t="shared" si="129"/>
        <v>11144</v>
      </c>
      <c r="S291" s="47">
        <f t="shared" si="129"/>
        <v>105407.65000000001</v>
      </c>
      <c r="T291" s="47">
        <f t="shared" si="129"/>
        <v>405.16</v>
      </c>
      <c r="U291" s="47">
        <f t="shared" si="129"/>
        <v>130184.81000000001</v>
      </c>
    </row>
    <row r="292" spans="1:21" s="49" customFormat="1" x14ac:dyDescent="0.25">
      <c r="A292" s="45">
        <v>1</v>
      </c>
      <c r="B292" s="22" t="s">
        <v>246</v>
      </c>
      <c r="C292" s="15">
        <f>15763.68+20.95-223.4</f>
        <v>15561.230000000001</v>
      </c>
      <c r="D292" s="23">
        <v>2574.1799999999998</v>
      </c>
      <c r="E292" s="15">
        <v>9565.43</v>
      </c>
      <c r="F292" s="15">
        <v>8528.89</v>
      </c>
      <c r="G292" s="24">
        <f t="shared" si="116"/>
        <v>36229.729999999996</v>
      </c>
      <c r="H292" s="31">
        <v>0</v>
      </c>
      <c r="I292" s="31">
        <v>0</v>
      </c>
      <c r="J292" s="24">
        <f t="shared" si="117"/>
        <v>0</v>
      </c>
      <c r="K292" s="31">
        <v>0</v>
      </c>
      <c r="L292" s="31">
        <v>0</v>
      </c>
      <c r="M292" s="24">
        <f t="shared" si="118"/>
        <v>0</v>
      </c>
      <c r="N292" s="31">
        <v>0</v>
      </c>
      <c r="O292" s="31">
        <v>0</v>
      </c>
      <c r="P292" s="25">
        <f t="shared" si="119"/>
        <v>0</v>
      </c>
      <c r="Q292" s="15">
        <f t="shared" si="120"/>
        <v>15561.230000000001</v>
      </c>
      <c r="R292" s="15">
        <f t="shared" si="121"/>
        <v>2574.1799999999998</v>
      </c>
      <c r="S292" s="15">
        <f t="shared" si="122"/>
        <v>9565.43</v>
      </c>
      <c r="T292" s="15">
        <f t="shared" si="123"/>
        <v>8528.89</v>
      </c>
      <c r="U292" s="24">
        <f t="shared" si="124"/>
        <v>36229.729999999996</v>
      </c>
    </row>
    <row r="293" spans="1:21" s="49" customFormat="1" x14ac:dyDescent="0.25">
      <c r="A293" s="45"/>
      <c r="B293" s="38" t="s">
        <v>256</v>
      </c>
      <c r="C293" s="36">
        <v>0</v>
      </c>
      <c r="D293" s="35">
        <v>0</v>
      </c>
      <c r="E293" s="36">
        <v>6946.34</v>
      </c>
      <c r="F293" s="15">
        <v>0</v>
      </c>
      <c r="G293" s="24">
        <f t="shared" si="116"/>
        <v>6946.34</v>
      </c>
      <c r="H293" s="31">
        <v>0</v>
      </c>
      <c r="I293" s="31">
        <v>0</v>
      </c>
      <c r="J293" s="24">
        <f t="shared" si="117"/>
        <v>0</v>
      </c>
      <c r="K293" s="31">
        <v>0</v>
      </c>
      <c r="L293" s="31">
        <v>0</v>
      </c>
      <c r="M293" s="24">
        <f t="shared" si="118"/>
        <v>0</v>
      </c>
      <c r="N293" s="31">
        <v>0</v>
      </c>
      <c r="O293" s="31">
        <v>0</v>
      </c>
      <c r="P293" s="25">
        <f t="shared" si="119"/>
        <v>0</v>
      </c>
      <c r="Q293" s="15">
        <v>0</v>
      </c>
      <c r="R293" s="15">
        <v>0</v>
      </c>
      <c r="S293" s="15">
        <f t="shared" si="122"/>
        <v>6946.34</v>
      </c>
      <c r="T293" s="15">
        <f t="shared" si="123"/>
        <v>0</v>
      </c>
      <c r="U293" s="24">
        <f t="shared" si="124"/>
        <v>6946.34</v>
      </c>
    </row>
    <row r="294" spans="1:21" s="49" customFormat="1" x14ac:dyDescent="0.25">
      <c r="A294" s="45">
        <v>2</v>
      </c>
      <c r="B294" s="22" t="s">
        <v>247</v>
      </c>
      <c r="C294" s="15">
        <v>13498.28</v>
      </c>
      <c r="D294" s="23">
        <v>0</v>
      </c>
      <c r="E294" s="15">
        <v>0</v>
      </c>
      <c r="F294" s="15">
        <v>0</v>
      </c>
      <c r="G294" s="24">
        <f t="shared" si="116"/>
        <v>13498.28</v>
      </c>
      <c r="H294" s="31">
        <v>0</v>
      </c>
      <c r="I294" s="31">
        <v>0</v>
      </c>
      <c r="J294" s="24">
        <f t="shared" si="117"/>
        <v>0</v>
      </c>
      <c r="K294" s="31">
        <v>0</v>
      </c>
      <c r="L294" s="31">
        <v>0</v>
      </c>
      <c r="M294" s="24">
        <f t="shared" si="118"/>
        <v>0</v>
      </c>
      <c r="N294" s="31">
        <v>0</v>
      </c>
      <c r="O294" s="31">
        <v>0</v>
      </c>
      <c r="P294" s="25">
        <f t="shared" si="119"/>
        <v>0</v>
      </c>
      <c r="Q294" s="15">
        <f t="shared" si="120"/>
        <v>13498.28</v>
      </c>
      <c r="R294" s="15">
        <f t="shared" si="121"/>
        <v>0</v>
      </c>
      <c r="S294" s="15">
        <f t="shared" si="122"/>
        <v>0</v>
      </c>
      <c r="T294" s="15">
        <f t="shared" si="123"/>
        <v>0</v>
      </c>
      <c r="U294" s="24">
        <f t="shared" si="124"/>
        <v>13498.28</v>
      </c>
    </row>
    <row r="295" spans="1:21" s="49" customFormat="1" x14ac:dyDescent="0.25">
      <c r="A295" s="45">
        <v>3</v>
      </c>
      <c r="B295" s="22" t="s">
        <v>248</v>
      </c>
      <c r="C295" s="15">
        <v>150</v>
      </c>
      <c r="D295" s="23">
        <v>993.03</v>
      </c>
      <c r="E295" s="15">
        <v>0</v>
      </c>
      <c r="F295" s="15">
        <v>0</v>
      </c>
      <c r="G295" s="24">
        <f t="shared" si="116"/>
        <v>1143.03</v>
      </c>
      <c r="H295" s="31">
        <v>0</v>
      </c>
      <c r="I295" s="31">
        <v>0</v>
      </c>
      <c r="J295" s="24">
        <f t="shared" si="117"/>
        <v>0</v>
      </c>
      <c r="K295" s="31">
        <v>0</v>
      </c>
      <c r="L295" s="31">
        <v>0</v>
      </c>
      <c r="M295" s="24">
        <f t="shared" si="118"/>
        <v>0</v>
      </c>
      <c r="N295" s="31">
        <v>0</v>
      </c>
      <c r="O295" s="31">
        <v>0</v>
      </c>
      <c r="P295" s="25">
        <f t="shared" si="119"/>
        <v>0</v>
      </c>
      <c r="Q295" s="15">
        <f t="shared" si="120"/>
        <v>150</v>
      </c>
      <c r="R295" s="15">
        <f t="shared" si="121"/>
        <v>993.03</v>
      </c>
      <c r="S295" s="15">
        <f t="shared" si="122"/>
        <v>0</v>
      </c>
      <c r="T295" s="15">
        <f t="shared" si="123"/>
        <v>0</v>
      </c>
      <c r="U295" s="24">
        <f t="shared" si="124"/>
        <v>1143.03</v>
      </c>
    </row>
    <row r="296" spans="1:21" s="49" customFormat="1" x14ac:dyDescent="0.25">
      <c r="A296" s="45">
        <v>4</v>
      </c>
      <c r="B296" s="22" t="s">
        <v>249</v>
      </c>
      <c r="C296" s="15">
        <v>1791.2</v>
      </c>
      <c r="D296" s="23">
        <v>872.79</v>
      </c>
      <c r="E296" s="15">
        <v>0</v>
      </c>
      <c r="F296" s="15">
        <v>0</v>
      </c>
      <c r="G296" s="24">
        <f t="shared" si="116"/>
        <v>2663.99</v>
      </c>
      <c r="H296" s="31">
        <v>0</v>
      </c>
      <c r="I296" s="31">
        <v>0</v>
      </c>
      <c r="J296" s="24">
        <f t="shared" si="117"/>
        <v>0</v>
      </c>
      <c r="K296" s="31">
        <v>0</v>
      </c>
      <c r="L296" s="31">
        <v>0</v>
      </c>
      <c r="M296" s="24">
        <f t="shared" si="118"/>
        <v>0</v>
      </c>
      <c r="N296" s="31">
        <v>0</v>
      </c>
      <c r="O296" s="31">
        <v>0</v>
      </c>
      <c r="P296" s="25">
        <f t="shared" si="119"/>
        <v>0</v>
      </c>
      <c r="Q296" s="15">
        <f t="shared" si="120"/>
        <v>1791.2</v>
      </c>
      <c r="R296" s="15">
        <f t="shared" si="121"/>
        <v>872.79</v>
      </c>
      <c r="S296" s="15">
        <f t="shared" si="122"/>
        <v>0</v>
      </c>
      <c r="T296" s="15">
        <f t="shared" si="123"/>
        <v>0</v>
      </c>
      <c r="U296" s="24">
        <f t="shared" si="124"/>
        <v>2663.99</v>
      </c>
    </row>
    <row r="297" spans="1:21" s="49" customFormat="1" x14ac:dyDescent="0.25">
      <c r="A297" s="45">
        <v>5</v>
      </c>
      <c r="B297" s="22" t="s">
        <v>250</v>
      </c>
      <c r="C297" s="15">
        <v>1400</v>
      </c>
      <c r="D297" s="23">
        <v>560</v>
      </c>
      <c r="E297" s="15">
        <v>0</v>
      </c>
      <c r="F297" s="15">
        <v>0</v>
      </c>
      <c r="G297" s="24">
        <f t="shared" si="116"/>
        <v>1960</v>
      </c>
      <c r="H297" s="31">
        <v>0</v>
      </c>
      <c r="I297" s="31">
        <v>0</v>
      </c>
      <c r="J297" s="24">
        <f t="shared" si="117"/>
        <v>0</v>
      </c>
      <c r="K297" s="31">
        <v>0</v>
      </c>
      <c r="L297" s="31">
        <v>0</v>
      </c>
      <c r="M297" s="24">
        <f t="shared" si="118"/>
        <v>0</v>
      </c>
      <c r="N297" s="31">
        <v>0</v>
      </c>
      <c r="O297" s="31">
        <v>0</v>
      </c>
      <c r="P297" s="25">
        <f t="shared" si="119"/>
        <v>0</v>
      </c>
      <c r="Q297" s="15">
        <f t="shared" si="120"/>
        <v>1400</v>
      </c>
      <c r="R297" s="15">
        <f t="shared" si="121"/>
        <v>560</v>
      </c>
      <c r="S297" s="15">
        <f t="shared" si="122"/>
        <v>0</v>
      </c>
      <c r="T297" s="15">
        <f t="shared" si="123"/>
        <v>0</v>
      </c>
      <c r="U297" s="24">
        <f t="shared" si="124"/>
        <v>1960</v>
      </c>
    </row>
    <row r="298" spans="1:21" s="49" customFormat="1" x14ac:dyDescent="0.25">
      <c r="A298" s="45"/>
      <c r="B298" s="52" t="s">
        <v>251</v>
      </c>
      <c r="C298" s="47">
        <f>SUM(C292:C297)</f>
        <v>32400.710000000003</v>
      </c>
      <c r="D298" s="47">
        <f t="shared" ref="D298:F298" si="130">SUM(D292:D297)</f>
        <v>5000</v>
      </c>
      <c r="E298" s="47">
        <f t="shared" si="130"/>
        <v>16511.77</v>
      </c>
      <c r="F298" s="47">
        <f t="shared" si="130"/>
        <v>8528.89</v>
      </c>
      <c r="G298" s="47">
        <f t="shared" ref="G298" si="131">SUM(G292:G297)</f>
        <v>62441.369999999988</v>
      </c>
      <c r="H298" s="47">
        <f t="shared" ref="H298" si="132">SUM(H292:H297)</f>
        <v>0</v>
      </c>
      <c r="I298" s="47">
        <f t="shared" ref="I298" si="133">SUM(I292:I297)</f>
        <v>0</v>
      </c>
      <c r="J298" s="47">
        <f t="shared" ref="J298" si="134">SUM(J292:J297)</f>
        <v>0</v>
      </c>
      <c r="K298" s="47">
        <f t="shared" ref="K298" si="135">SUM(K292:K297)</f>
        <v>0</v>
      </c>
      <c r="L298" s="47">
        <f t="shared" ref="L298" si="136">SUM(L292:L297)</f>
        <v>0</v>
      </c>
      <c r="M298" s="47">
        <f t="shared" ref="M298" si="137">SUM(M292:M297)</f>
        <v>0</v>
      </c>
      <c r="N298" s="47">
        <f t="shared" ref="N298" si="138">SUM(N292:N297)</f>
        <v>0</v>
      </c>
      <c r="O298" s="47">
        <f t="shared" ref="O298" si="139">SUM(O292:O297)</f>
        <v>0</v>
      </c>
      <c r="P298" s="47">
        <f t="shared" ref="P298" si="140">SUM(P292:P297)</f>
        <v>0</v>
      </c>
      <c r="Q298" s="47">
        <f t="shared" ref="Q298" si="141">SUM(Q292:Q297)</f>
        <v>32400.710000000003</v>
      </c>
      <c r="R298" s="47">
        <f t="shared" ref="R298" si="142">SUM(R292:R297)</f>
        <v>5000</v>
      </c>
      <c r="S298" s="47">
        <f t="shared" ref="S298" si="143">SUM(S292:S297)</f>
        <v>16511.77</v>
      </c>
      <c r="T298" s="47">
        <f t="shared" ref="T298" si="144">SUM(T292:T297)</f>
        <v>8528.89</v>
      </c>
      <c r="U298" s="47">
        <f t="shared" ref="U298" si="145">SUM(U292:U297)</f>
        <v>62441.369999999988</v>
      </c>
    </row>
    <row r="299" spans="1:21" x14ac:dyDescent="0.25">
      <c r="A299" s="21">
        <v>1</v>
      </c>
      <c r="B299" s="22" t="s">
        <v>227</v>
      </c>
      <c r="C299" s="15">
        <v>16500</v>
      </c>
      <c r="D299" s="15">
        <v>200</v>
      </c>
      <c r="E299" s="15">
        <v>0</v>
      </c>
      <c r="F299" s="15">
        <v>0</v>
      </c>
      <c r="G299" s="24">
        <f t="shared" si="116"/>
        <v>16700</v>
      </c>
      <c r="H299" s="15">
        <v>0</v>
      </c>
      <c r="I299" s="15">
        <v>0</v>
      </c>
      <c r="J299" s="24">
        <f t="shared" si="117"/>
        <v>0</v>
      </c>
      <c r="K299" s="15">
        <v>0</v>
      </c>
      <c r="L299" s="15">
        <v>0</v>
      </c>
      <c r="M299" s="24">
        <f t="shared" si="118"/>
        <v>0</v>
      </c>
      <c r="N299" s="15">
        <v>0</v>
      </c>
      <c r="O299" s="23">
        <v>0</v>
      </c>
      <c r="P299" s="25">
        <f t="shared" si="119"/>
        <v>0</v>
      </c>
      <c r="Q299" s="15">
        <f t="shared" si="120"/>
        <v>16500</v>
      </c>
      <c r="R299" s="15">
        <f t="shared" si="121"/>
        <v>200</v>
      </c>
      <c r="S299" s="15">
        <f t="shared" si="122"/>
        <v>0</v>
      </c>
      <c r="T299" s="15">
        <f t="shared" si="123"/>
        <v>0</v>
      </c>
      <c r="U299" s="24">
        <f t="shared" si="124"/>
        <v>16700</v>
      </c>
    </row>
    <row r="300" spans="1:21" s="49" customFormat="1" x14ac:dyDescent="0.25">
      <c r="A300" s="45"/>
      <c r="B300" s="52" t="s">
        <v>228</v>
      </c>
      <c r="C300" s="47">
        <f t="shared" ref="C300:U300" si="146">C299</f>
        <v>16500</v>
      </c>
      <c r="D300" s="47">
        <f t="shared" si="146"/>
        <v>200</v>
      </c>
      <c r="E300" s="47">
        <f t="shared" si="146"/>
        <v>0</v>
      </c>
      <c r="F300" s="47">
        <f t="shared" si="146"/>
        <v>0</v>
      </c>
      <c r="G300" s="47">
        <f t="shared" si="146"/>
        <v>16700</v>
      </c>
      <c r="H300" s="47">
        <f t="shared" si="146"/>
        <v>0</v>
      </c>
      <c r="I300" s="47">
        <f t="shared" si="146"/>
        <v>0</v>
      </c>
      <c r="J300" s="47">
        <f t="shared" si="146"/>
        <v>0</v>
      </c>
      <c r="K300" s="47">
        <f t="shared" si="146"/>
        <v>0</v>
      </c>
      <c r="L300" s="47">
        <f t="shared" si="146"/>
        <v>0</v>
      </c>
      <c r="M300" s="47">
        <f t="shared" si="146"/>
        <v>0</v>
      </c>
      <c r="N300" s="47">
        <f t="shared" si="146"/>
        <v>0</v>
      </c>
      <c r="O300" s="47">
        <f t="shared" si="146"/>
        <v>0</v>
      </c>
      <c r="P300" s="47">
        <f t="shared" si="146"/>
        <v>0</v>
      </c>
      <c r="Q300" s="47">
        <f t="shared" si="146"/>
        <v>16500</v>
      </c>
      <c r="R300" s="47">
        <f t="shared" si="146"/>
        <v>200</v>
      </c>
      <c r="S300" s="47">
        <f t="shared" si="146"/>
        <v>0</v>
      </c>
      <c r="T300" s="47">
        <f t="shared" si="146"/>
        <v>0</v>
      </c>
      <c r="U300" s="47">
        <f t="shared" si="146"/>
        <v>16700</v>
      </c>
    </row>
    <row r="301" spans="1:21" s="49" customFormat="1" x14ac:dyDescent="0.25">
      <c r="A301" s="93"/>
      <c r="B301" s="94" t="s">
        <v>229</v>
      </c>
      <c r="C301" s="47">
        <f t="shared" ref="C301:D301" si="147">C91+C137+C187+C225+C227+C242+C264+C267+C273+C275+C291+C300</f>
        <v>124792</v>
      </c>
      <c r="D301" s="47">
        <f t="shared" si="147"/>
        <v>29659</v>
      </c>
      <c r="E301" s="47">
        <f>E91+E137+E187+E225+E227+E242+E264+E267+E273+E275+E291+E300+E298</f>
        <v>408825.00000000006</v>
      </c>
      <c r="F301" s="47">
        <f t="shared" ref="F301:U301" si="148">F91+F137+F187+F225+F227+F242+F264+F267+F273+F275+F291+F300+F298</f>
        <v>154402.29000000004</v>
      </c>
      <c r="G301" s="47">
        <f t="shared" si="148"/>
        <v>755079</v>
      </c>
      <c r="H301" s="47">
        <f t="shared" si="148"/>
        <v>10230</v>
      </c>
      <c r="I301" s="47">
        <f t="shared" si="148"/>
        <v>9728</v>
      </c>
      <c r="J301" s="47">
        <f t="shared" si="148"/>
        <v>19958</v>
      </c>
      <c r="K301" s="47">
        <f t="shared" si="148"/>
        <v>6012</v>
      </c>
      <c r="L301" s="47">
        <f t="shared" si="148"/>
        <v>2570</v>
      </c>
      <c r="M301" s="47">
        <f t="shared" si="148"/>
        <v>8582</v>
      </c>
      <c r="N301" s="47">
        <f t="shared" si="148"/>
        <v>11390</v>
      </c>
      <c r="O301" s="47">
        <f t="shared" si="148"/>
        <v>5180</v>
      </c>
      <c r="P301" s="47">
        <f t="shared" si="148"/>
        <v>16570</v>
      </c>
      <c r="Q301" s="47">
        <f t="shared" si="148"/>
        <v>184824.71</v>
      </c>
      <c r="R301" s="47">
        <f t="shared" si="148"/>
        <v>52137</v>
      </c>
      <c r="S301" s="47">
        <f t="shared" si="148"/>
        <v>408825.00000000006</v>
      </c>
      <c r="T301" s="47">
        <f t="shared" si="148"/>
        <v>154402.29000000004</v>
      </c>
      <c r="U301" s="47">
        <f t="shared" si="148"/>
        <v>800189.00000000012</v>
      </c>
    </row>
    <row r="302" spans="1:21" x14ac:dyDescent="0.25">
      <c r="M302" s="97"/>
      <c r="P302" s="98"/>
      <c r="Q302" s="96"/>
      <c r="S302" s="96"/>
      <c r="U302" s="96"/>
    </row>
    <row r="303" spans="1:21" x14ac:dyDescent="0.25">
      <c r="Q303" s="96"/>
      <c r="R303" s="96"/>
      <c r="U303" s="96"/>
    </row>
    <row r="304" spans="1:21" x14ac:dyDescent="0.25">
      <c r="Q304" s="96"/>
      <c r="R304" s="96"/>
      <c r="S304" s="96"/>
      <c r="T304" s="96"/>
    </row>
    <row r="306" spans="18:21" x14ac:dyDescent="0.25">
      <c r="S306" s="96"/>
      <c r="T306" s="96"/>
    </row>
    <row r="307" spans="18:21" x14ac:dyDescent="0.25">
      <c r="R307" s="100"/>
      <c r="S307" s="100"/>
      <c r="T307" s="100"/>
      <c r="U307" s="100"/>
    </row>
  </sheetData>
  <sheetProtection algorithmName="SHA-512" hashValue="bg0isylV1AMxbzY6z3Fx4Q/itDOBQ/mwPyig1ohK736RpVC4DFVnbeLF3vdMd241DPXuh8428GWYxDME3oyiQg==" saltValue="oDJa4kaw6XXhMdnA3BgpAA==" spinCount="100000" sheet="1" objects="1" scenarios="1"/>
  <mergeCells count="10">
    <mergeCell ref="B3:U3"/>
    <mergeCell ref="A2:B2"/>
    <mergeCell ref="A4:A6"/>
    <mergeCell ref="R2:U2"/>
    <mergeCell ref="H4:I4"/>
    <mergeCell ref="K4:L4"/>
    <mergeCell ref="N4:O4"/>
    <mergeCell ref="U4:U6"/>
    <mergeCell ref="C4:F4"/>
    <mergeCell ref="Q4:T4"/>
  </mergeCells>
  <conditionalFormatting sqref="C7:P7 C10:U10 C13:U13 C16:U16 C19:U19 C27:U27 C31:U31 C35:U35 C38:U38 C41:U41 C45:U45 C51:U51 C54:U54 C58:I58 K58:U58 C61:U61 C64:U64 C67:U67 C70:U70 C73:U73 C77:U77 C81:U81 C84:U84 C87:U87 C91:U91 C95:U95 C100:U100 C103:U103 C106:U106 C109:U109 C112:U112 C115:U115 C119:U119 C124:U124 C127:U127 C136:U137 C141:U141 C144:U144 C148:U148 C158:U158 C162:U162 C166:U166 C170:U170 C176:U176 C181:U181 D186:U186 C186:F187 H186:R187 G187:U187 C189:U189 C193:U193 C197:U197 C207:U207 C211:U211 C215:U215 C219:U219 C223:U223 C225:W225 C227:U227 H228:I229 C230:U230 H231:I236 C237:U237 H238:I239 C240:U240 H241:I241 C242:U242 C250:U250 C255:U255 C258:U258 C262:U262 C264:U264 C267:U267 C271:U271 C273:U273 C275:U275 C291:U291 H291:I298 K291:L298 N291:O298 C298:U298 C300:U301">
    <cfRule type="containsText" dxfId="1" priority="4" operator="containsText" text="00.000">
      <formula>NOT(ISERROR(SEARCH("00.000",C7)))</formula>
    </cfRule>
  </conditionalFormatting>
  <printOptions horizontalCentered="1" verticalCentered="1"/>
  <pageMargins left="0" right="0" top="0.11811023622047245" bottom="0.11811023622047245" header="0.31496062992125984" footer="0.31496062992125984"/>
  <pageSetup paperSize="9" scale="35" orientation="landscape" r:id="rId1"/>
  <rowBreaks count="6" manualBreakCount="6">
    <brk id="53" max="20" man="1"/>
    <brk id="115" max="20" man="1"/>
    <brk id="141" max="20" man="1"/>
    <brk id="178" max="20" man="1"/>
    <brk id="212" max="20" man="1"/>
    <brk id="239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14183-80ED-43A5-8DEB-6C622EBD6DEE}">
  <sheetPr>
    <tabColor theme="9" tint="0.39997558519241921"/>
  </sheetPr>
  <dimension ref="A1:O292"/>
  <sheetViews>
    <sheetView tabSelected="1" view="pageBreakPreview" zoomScale="6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T287" sqref="T287"/>
    </sheetView>
  </sheetViews>
  <sheetFormatPr defaultColWidth="9.140625" defaultRowHeight="20.100000000000001" customHeight="1" x14ac:dyDescent="0.25"/>
  <cols>
    <col min="1" max="1" width="8.85546875" style="104" customWidth="1"/>
    <col min="2" max="2" width="61.85546875" style="103" customWidth="1"/>
    <col min="3" max="3" width="25" style="102" customWidth="1"/>
    <col min="4" max="4" width="24" style="102" customWidth="1"/>
    <col min="5" max="5" width="17.85546875" style="102" customWidth="1"/>
    <col min="6" max="6" width="15.85546875" style="102" customWidth="1"/>
    <col min="7" max="7" width="16.42578125" style="102" customWidth="1"/>
    <col min="8" max="8" width="18.28515625" style="102" customWidth="1"/>
    <col min="9" max="9" width="21.85546875" style="102" customWidth="1"/>
    <col min="10" max="13" width="24" style="102" customWidth="1"/>
    <col min="14" max="15" width="0" style="101" hidden="1" customWidth="1"/>
    <col min="16" max="16384" width="9.140625" style="101"/>
  </cols>
  <sheetData>
    <row r="1" spans="1:15" s="151" customFormat="1" ht="20.100000000000001" customHeight="1" x14ac:dyDescent="0.25">
      <c r="A1" s="154"/>
      <c r="B1" s="154"/>
      <c r="C1" s="153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5" s="148" customFormat="1" ht="30.75" customHeight="1" x14ac:dyDescent="0.25">
      <c r="A2" s="172"/>
      <c r="B2" s="172"/>
      <c r="C2" s="150"/>
      <c r="D2" s="149"/>
      <c r="E2" s="149"/>
      <c r="F2" s="149"/>
      <c r="G2" s="149"/>
      <c r="H2" s="149"/>
      <c r="I2" s="149"/>
      <c r="J2" s="149"/>
      <c r="K2" s="149"/>
      <c r="L2" s="173" t="s">
        <v>270</v>
      </c>
      <c r="M2" s="174"/>
    </row>
    <row r="3" spans="1:15" s="142" customFormat="1" ht="82.5" customHeight="1" x14ac:dyDescent="0.25">
      <c r="A3" s="147"/>
      <c r="B3" s="146"/>
      <c r="C3" s="144" t="s">
        <v>269</v>
      </c>
      <c r="D3" s="145" t="s">
        <v>268</v>
      </c>
      <c r="E3" s="175" t="s">
        <v>267</v>
      </c>
      <c r="F3" s="176"/>
      <c r="G3" s="177" t="s">
        <v>266</v>
      </c>
      <c r="H3" s="178"/>
      <c r="I3" s="143" t="s">
        <v>265</v>
      </c>
      <c r="J3" s="143" t="s">
        <v>264</v>
      </c>
      <c r="K3" s="143" t="s">
        <v>263</v>
      </c>
      <c r="L3" s="179" t="s">
        <v>262</v>
      </c>
      <c r="M3" s="180"/>
    </row>
    <row r="4" spans="1:15" ht="60.75" customHeight="1" x14ac:dyDescent="0.25">
      <c r="A4" s="137" t="s">
        <v>0</v>
      </c>
      <c r="B4" s="137" t="s">
        <v>1</v>
      </c>
      <c r="C4" s="141" t="s">
        <v>2</v>
      </c>
      <c r="D4" s="141" t="s">
        <v>2</v>
      </c>
      <c r="E4" s="169" t="s">
        <v>2</v>
      </c>
      <c r="F4" s="170"/>
      <c r="G4" s="169" t="s">
        <v>2</v>
      </c>
      <c r="H4" s="170"/>
      <c r="I4" s="140" t="s">
        <v>2</v>
      </c>
      <c r="J4" s="140" t="s">
        <v>2</v>
      </c>
      <c r="K4" s="140" t="s">
        <v>2</v>
      </c>
      <c r="L4" s="169" t="s">
        <v>2</v>
      </c>
      <c r="M4" s="171"/>
      <c r="N4" s="139" t="s">
        <v>254</v>
      </c>
      <c r="O4" s="138"/>
    </row>
    <row r="5" spans="1:15" s="121" customFormat="1" ht="21.75" customHeight="1" x14ac:dyDescent="0.25">
      <c r="A5" s="137"/>
      <c r="B5" s="137" t="s">
        <v>1</v>
      </c>
      <c r="C5" s="136" t="s">
        <v>6</v>
      </c>
      <c r="D5" s="136" t="s">
        <v>6</v>
      </c>
      <c r="E5" s="136" t="s">
        <v>6</v>
      </c>
      <c r="F5" s="136" t="s">
        <v>8</v>
      </c>
      <c r="G5" s="136" t="s">
        <v>6</v>
      </c>
      <c r="H5" s="136" t="s">
        <v>8</v>
      </c>
      <c r="I5" s="136" t="s">
        <v>6</v>
      </c>
      <c r="J5" s="136" t="s">
        <v>6</v>
      </c>
      <c r="K5" s="136" t="s">
        <v>6</v>
      </c>
      <c r="L5" s="136" t="s">
        <v>6</v>
      </c>
      <c r="M5" s="136" t="s">
        <v>8</v>
      </c>
    </row>
    <row r="6" spans="1:15" ht="30" customHeight="1" x14ac:dyDescent="0.25">
      <c r="A6" s="118">
        <v>1</v>
      </c>
      <c r="B6" s="117" t="s">
        <v>9</v>
      </c>
      <c r="C6" s="23">
        <v>100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15">
        <f>+C6+D6+E6+G6+I6+J6+K6</f>
        <v>100</v>
      </c>
      <c r="M6" s="15">
        <f>F6+H6</f>
        <v>0</v>
      </c>
    </row>
    <row r="7" spans="1:15" ht="30" customHeight="1" x14ac:dyDescent="0.25">
      <c r="A7" s="115">
        <v>2</v>
      </c>
      <c r="B7" s="135" t="s">
        <v>10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15">
        <f>+C7+D7+E7+G7+I7+J7+K7</f>
        <v>0</v>
      </c>
      <c r="M7" s="15">
        <f>F7+H7</f>
        <v>0</v>
      </c>
    </row>
    <row r="8" spans="1:15" s="121" customFormat="1" ht="30" customHeight="1" x14ac:dyDescent="0.25">
      <c r="A8" s="127"/>
      <c r="B8" s="126" t="s">
        <v>9</v>
      </c>
      <c r="C8" s="125">
        <f t="shared" ref="C8:M8" si="0">+C6+C7</f>
        <v>100</v>
      </c>
      <c r="D8" s="125">
        <f t="shared" si="0"/>
        <v>0</v>
      </c>
      <c r="E8" s="125">
        <f t="shared" si="0"/>
        <v>0</v>
      </c>
      <c r="F8" s="125">
        <f t="shared" si="0"/>
        <v>0</v>
      </c>
      <c r="G8" s="125">
        <f t="shared" si="0"/>
        <v>0</v>
      </c>
      <c r="H8" s="125">
        <f t="shared" si="0"/>
        <v>0</v>
      </c>
      <c r="I8" s="125">
        <f t="shared" si="0"/>
        <v>0</v>
      </c>
      <c r="J8" s="125">
        <f t="shared" si="0"/>
        <v>0</v>
      </c>
      <c r="K8" s="125">
        <f t="shared" si="0"/>
        <v>0</v>
      </c>
      <c r="L8" s="125">
        <f t="shared" si="0"/>
        <v>100</v>
      </c>
      <c r="M8" s="125">
        <f t="shared" si="0"/>
        <v>0</v>
      </c>
    </row>
    <row r="9" spans="1:15" ht="30" customHeight="1" x14ac:dyDescent="0.25">
      <c r="A9" s="115">
        <v>3</v>
      </c>
      <c r="B9" s="114" t="s">
        <v>11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15">
        <f>+C9+D9+E9+G9+I9+J9+K9</f>
        <v>0</v>
      </c>
      <c r="M9" s="15">
        <f>F9+H9</f>
        <v>0</v>
      </c>
    </row>
    <row r="10" spans="1:15" ht="30" customHeight="1" x14ac:dyDescent="0.25">
      <c r="A10" s="115">
        <v>4</v>
      </c>
      <c r="B10" s="114" t="s">
        <v>12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15">
        <f>+C10+D10+E10+G10+I10+J10+K10</f>
        <v>0</v>
      </c>
      <c r="M10" s="15">
        <f>F10+H10</f>
        <v>0</v>
      </c>
    </row>
    <row r="11" spans="1:15" s="121" customFormat="1" ht="30" customHeight="1" x14ac:dyDescent="0.25">
      <c r="A11" s="128"/>
      <c r="B11" s="123" t="s">
        <v>11</v>
      </c>
      <c r="C11" s="122">
        <f t="shared" ref="C11:M11" si="1">+C9+C10</f>
        <v>0</v>
      </c>
      <c r="D11" s="122">
        <f t="shared" si="1"/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</row>
    <row r="12" spans="1:15" ht="30" customHeight="1" x14ac:dyDescent="0.25">
      <c r="A12" s="118">
        <v>5</v>
      </c>
      <c r="B12" s="117" t="s">
        <v>13</v>
      </c>
      <c r="C12" s="23">
        <v>250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15">
        <f>+C12+D12+E12+G12+I12+J12+K12</f>
        <v>250</v>
      </c>
      <c r="M12" s="15">
        <f>F12+H12</f>
        <v>0</v>
      </c>
    </row>
    <row r="13" spans="1:15" ht="30" customHeight="1" x14ac:dyDescent="0.25">
      <c r="A13" s="115">
        <v>6</v>
      </c>
      <c r="B13" s="114" t="s">
        <v>14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15">
        <f>+C13+D13+E13+G13+I13+J13+K13</f>
        <v>0</v>
      </c>
      <c r="M13" s="15">
        <f>F13+H13</f>
        <v>0</v>
      </c>
    </row>
    <row r="14" spans="1:15" s="121" customFormat="1" ht="30" customHeight="1" x14ac:dyDescent="0.25">
      <c r="A14" s="128"/>
      <c r="B14" s="123" t="s">
        <v>13</v>
      </c>
      <c r="C14" s="122">
        <f t="shared" ref="C14:M14" si="2">+C12+C13</f>
        <v>250</v>
      </c>
      <c r="D14" s="122">
        <f t="shared" si="2"/>
        <v>0</v>
      </c>
      <c r="E14" s="122">
        <f t="shared" si="2"/>
        <v>0</v>
      </c>
      <c r="F14" s="122">
        <f t="shared" si="2"/>
        <v>0</v>
      </c>
      <c r="G14" s="122">
        <f t="shared" si="2"/>
        <v>0</v>
      </c>
      <c r="H14" s="122">
        <f t="shared" si="2"/>
        <v>0</v>
      </c>
      <c r="I14" s="122">
        <f t="shared" si="2"/>
        <v>0</v>
      </c>
      <c r="J14" s="122">
        <f t="shared" si="2"/>
        <v>0</v>
      </c>
      <c r="K14" s="122">
        <f t="shared" si="2"/>
        <v>0</v>
      </c>
      <c r="L14" s="122">
        <f t="shared" si="2"/>
        <v>250</v>
      </c>
      <c r="M14" s="122">
        <f t="shared" si="2"/>
        <v>0</v>
      </c>
    </row>
    <row r="15" spans="1:15" ht="30" customHeight="1" x14ac:dyDescent="0.25">
      <c r="A15" s="115">
        <v>7</v>
      </c>
      <c r="B15" s="114" t="s">
        <v>15</v>
      </c>
      <c r="C15" s="23">
        <v>0</v>
      </c>
      <c r="D15" s="15">
        <v>32.869999999999997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15">
        <f>+C15+D15+E15+G15+I15+J15+K15</f>
        <v>32.869999999999997</v>
      </c>
      <c r="M15" s="15">
        <f>F15+H15</f>
        <v>0</v>
      </c>
    </row>
    <row r="16" spans="1:15" ht="30" customHeight="1" x14ac:dyDescent="0.25">
      <c r="A16" s="115">
        <v>8</v>
      </c>
      <c r="B16" s="114" t="s">
        <v>16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15">
        <f>+C16+D16+E16+G16+I16+J16+K16</f>
        <v>0</v>
      </c>
      <c r="M16" s="15">
        <f>F16+H16</f>
        <v>0</v>
      </c>
    </row>
    <row r="17" spans="1:13" s="121" customFormat="1" ht="30" customHeight="1" x14ac:dyDescent="0.25">
      <c r="A17" s="128"/>
      <c r="B17" s="123" t="s">
        <v>15</v>
      </c>
      <c r="C17" s="122">
        <f t="shared" ref="C17:M17" si="3">+C15+C16</f>
        <v>0</v>
      </c>
      <c r="D17" s="122">
        <f t="shared" si="3"/>
        <v>32.869999999999997</v>
      </c>
      <c r="E17" s="122">
        <f t="shared" si="3"/>
        <v>0</v>
      </c>
      <c r="F17" s="122">
        <f t="shared" si="3"/>
        <v>0</v>
      </c>
      <c r="G17" s="122">
        <f t="shared" si="3"/>
        <v>0</v>
      </c>
      <c r="H17" s="122">
        <f t="shared" si="3"/>
        <v>0</v>
      </c>
      <c r="I17" s="122">
        <f t="shared" si="3"/>
        <v>0</v>
      </c>
      <c r="J17" s="122">
        <f t="shared" si="3"/>
        <v>0</v>
      </c>
      <c r="K17" s="122">
        <f t="shared" si="3"/>
        <v>0</v>
      </c>
      <c r="L17" s="122">
        <f t="shared" si="3"/>
        <v>32.869999999999997</v>
      </c>
      <c r="M17" s="122">
        <f t="shared" si="3"/>
        <v>0</v>
      </c>
    </row>
    <row r="18" spans="1:13" ht="30" customHeight="1" x14ac:dyDescent="0.25">
      <c r="A18" s="118">
        <v>9</v>
      </c>
      <c r="B18" s="117" t="s">
        <v>17</v>
      </c>
      <c r="C18" s="23">
        <v>1165</v>
      </c>
      <c r="D18" s="23">
        <v>0</v>
      </c>
      <c r="E18" s="15">
        <f>125+125+250</f>
        <v>500</v>
      </c>
      <c r="F18" s="15">
        <f>80+120+300</f>
        <v>500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15">
        <f t="shared" ref="L18:L24" si="4">+C18+D18+E18+G18+I18+J18+K18</f>
        <v>1665</v>
      </c>
      <c r="M18" s="15">
        <f t="shared" ref="M18:M24" si="5">F18+H18</f>
        <v>500</v>
      </c>
    </row>
    <row r="19" spans="1:13" ht="30" customHeight="1" x14ac:dyDescent="0.25">
      <c r="A19" s="115">
        <v>10</v>
      </c>
      <c r="B19" s="114" t="s">
        <v>18</v>
      </c>
      <c r="C19" s="23">
        <v>15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15">
        <f t="shared" si="4"/>
        <v>15</v>
      </c>
      <c r="M19" s="15">
        <f t="shared" si="5"/>
        <v>0</v>
      </c>
    </row>
    <row r="20" spans="1:13" ht="35.25" customHeight="1" x14ac:dyDescent="0.25">
      <c r="A20" s="115">
        <v>11</v>
      </c>
      <c r="B20" s="134" t="s">
        <v>234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15">
        <f t="shared" si="4"/>
        <v>0</v>
      </c>
      <c r="M20" s="15">
        <f t="shared" si="5"/>
        <v>0</v>
      </c>
    </row>
    <row r="21" spans="1:13" ht="30" customHeight="1" x14ac:dyDescent="0.25">
      <c r="A21" s="115">
        <v>12</v>
      </c>
      <c r="B21" s="114" t="s">
        <v>19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15">
        <f t="shared" si="4"/>
        <v>0</v>
      </c>
      <c r="M21" s="15">
        <f t="shared" si="5"/>
        <v>0</v>
      </c>
    </row>
    <row r="22" spans="1:13" ht="30" customHeight="1" x14ac:dyDescent="0.25">
      <c r="A22" s="115">
        <v>13</v>
      </c>
      <c r="B22" s="114" t="s">
        <v>20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15">
        <f t="shared" si="4"/>
        <v>0</v>
      </c>
      <c r="M22" s="15">
        <f t="shared" si="5"/>
        <v>0</v>
      </c>
    </row>
    <row r="23" spans="1:13" ht="36" customHeight="1" x14ac:dyDescent="0.25">
      <c r="A23" s="115">
        <v>14</v>
      </c>
      <c r="B23" s="114" t="s">
        <v>235</v>
      </c>
      <c r="C23" s="23">
        <v>20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15">
        <f t="shared" si="4"/>
        <v>20</v>
      </c>
      <c r="M23" s="15">
        <f t="shared" si="5"/>
        <v>0</v>
      </c>
    </row>
    <row r="24" spans="1:13" ht="35.25" customHeight="1" x14ac:dyDescent="0.25">
      <c r="A24" s="115">
        <v>15</v>
      </c>
      <c r="B24" s="119" t="s">
        <v>21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15">
        <f t="shared" si="4"/>
        <v>0</v>
      </c>
      <c r="M24" s="15">
        <f t="shared" si="5"/>
        <v>0</v>
      </c>
    </row>
    <row r="25" spans="1:13" s="121" customFormat="1" ht="30" customHeight="1" x14ac:dyDescent="0.25">
      <c r="A25" s="127"/>
      <c r="B25" s="126" t="s">
        <v>17</v>
      </c>
      <c r="C25" s="125">
        <f t="shared" ref="C25:M25" si="6">SUM(C18:C24)</f>
        <v>1200</v>
      </c>
      <c r="D25" s="125">
        <f t="shared" si="6"/>
        <v>0</v>
      </c>
      <c r="E25" s="125">
        <f t="shared" si="6"/>
        <v>500</v>
      </c>
      <c r="F25" s="125">
        <f t="shared" si="6"/>
        <v>500</v>
      </c>
      <c r="G25" s="125">
        <f t="shared" si="6"/>
        <v>0</v>
      </c>
      <c r="H25" s="125">
        <f t="shared" si="6"/>
        <v>0</v>
      </c>
      <c r="I25" s="125">
        <f t="shared" si="6"/>
        <v>0</v>
      </c>
      <c r="J25" s="125">
        <f t="shared" si="6"/>
        <v>0</v>
      </c>
      <c r="K25" s="125">
        <f t="shared" si="6"/>
        <v>0</v>
      </c>
      <c r="L25" s="125">
        <f t="shared" si="6"/>
        <v>1700</v>
      </c>
      <c r="M25" s="125">
        <f t="shared" si="6"/>
        <v>500</v>
      </c>
    </row>
    <row r="26" spans="1:13" s="121" customFormat="1" ht="30" customHeight="1" x14ac:dyDescent="0.25">
      <c r="A26" s="128">
        <v>16</v>
      </c>
      <c r="B26" s="114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15">
        <f>+C26+D26+E26+G26+I26+J26+K26</f>
        <v>0</v>
      </c>
      <c r="M26" s="15">
        <f>F26+H26</f>
        <v>0</v>
      </c>
    </row>
    <row r="27" spans="1:13" ht="30" customHeight="1" x14ac:dyDescent="0.25">
      <c r="A27" s="115">
        <v>17</v>
      </c>
      <c r="B27" s="114" t="s">
        <v>23</v>
      </c>
      <c r="C27" s="23">
        <v>20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15">
        <f>+C27+D27+E27+G27+I27+J27+K27</f>
        <v>20</v>
      </c>
      <c r="M27" s="15">
        <f>F27+H27</f>
        <v>0</v>
      </c>
    </row>
    <row r="28" spans="1:13" ht="30" customHeight="1" x14ac:dyDescent="0.25">
      <c r="A28" s="115">
        <v>18</v>
      </c>
      <c r="B28" s="114" t="s">
        <v>24</v>
      </c>
      <c r="C28" s="23">
        <v>30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15">
        <f>+C28+D28+E28+G28+I28+J28+K28</f>
        <v>30</v>
      </c>
      <c r="M28" s="15">
        <f>F28+H28</f>
        <v>0</v>
      </c>
    </row>
    <row r="29" spans="1:13" s="121" customFormat="1" ht="30" customHeight="1" x14ac:dyDescent="0.25">
      <c r="A29" s="128"/>
      <c r="B29" s="123" t="s">
        <v>23</v>
      </c>
      <c r="C29" s="122">
        <f t="shared" ref="C29:M29" si="7">+C27+C28</f>
        <v>50</v>
      </c>
      <c r="D29" s="122">
        <f t="shared" si="7"/>
        <v>0</v>
      </c>
      <c r="E29" s="122">
        <f t="shared" si="7"/>
        <v>0</v>
      </c>
      <c r="F29" s="122">
        <f t="shared" si="7"/>
        <v>0</v>
      </c>
      <c r="G29" s="122">
        <f t="shared" si="7"/>
        <v>0</v>
      </c>
      <c r="H29" s="122">
        <f t="shared" si="7"/>
        <v>0</v>
      </c>
      <c r="I29" s="122">
        <f t="shared" si="7"/>
        <v>0</v>
      </c>
      <c r="J29" s="122">
        <f t="shared" si="7"/>
        <v>0</v>
      </c>
      <c r="K29" s="122">
        <f t="shared" si="7"/>
        <v>0</v>
      </c>
      <c r="L29" s="122">
        <f t="shared" si="7"/>
        <v>50</v>
      </c>
      <c r="M29" s="122">
        <f t="shared" si="7"/>
        <v>0</v>
      </c>
    </row>
    <row r="30" spans="1:13" ht="30" customHeight="1" x14ac:dyDescent="0.25">
      <c r="A30" s="115">
        <v>19</v>
      </c>
      <c r="B30" s="114" t="s">
        <v>25</v>
      </c>
      <c r="C30" s="23">
        <v>80</v>
      </c>
      <c r="D30" s="15">
        <v>113.15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15">
        <f>+C30+D30+E30+G30+I30+J30+K30</f>
        <v>193.15</v>
      </c>
      <c r="M30" s="15">
        <f>F30+H30</f>
        <v>0</v>
      </c>
    </row>
    <row r="31" spans="1:13" ht="30" customHeight="1" x14ac:dyDescent="0.25">
      <c r="A31" s="115">
        <v>20</v>
      </c>
      <c r="B31" s="13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15">
        <f>+C31+D31+E31+G31+I31+J31+K31</f>
        <v>0</v>
      </c>
      <c r="M31" s="15">
        <f>F31+H31</f>
        <v>0</v>
      </c>
    </row>
    <row r="32" spans="1:13" ht="47.25" customHeight="1" x14ac:dyDescent="0.25">
      <c r="A32" s="115">
        <v>21</v>
      </c>
      <c r="B32" s="131" t="s">
        <v>231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15">
        <f>+C32+D32+E32+G32+I32+J32+K32</f>
        <v>0</v>
      </c>
      <c r="M32" s="15">
        <f>F32+H32</f>
        <v>0</v>
      </c>
    </row>
    <row r="33" spans="1:13" s="121" customFormat="1" ht="30" customHeight="1" x14ac:dyDescent="0.25">
      <c r="A33" s="128"/>
      <c r="B33" s="123" t="s">
        <v>25</v>
      </c>
      <c r="C33" s="122">
        <f t="shared" ref="C33:M33" si="8">+C30+C31+C32</f>
        <v>80</v>
      </c>
      <c r="D33" s="122">
        <f t="shared" si="8"/>
        <v>113.15</v>
      </c>
      <c r="E33" s="122">
        <f t="shared" si="8"/>
        <v>0</v>
      </c>
      <c r="F33" s="122">
        <f t="shared" si="8"/>
        <v>0</v>
      </c>
      <c r="G33" s="122">
        <f t="shared" si="8"/>
        <v>0</v>
      </c>
      <c r="H33" s="122">
        <f t="shared" si="8"/>
        <v>0</v>
      </c>
      <c r="I33" s="122">
        <f t="shared" si="8"/>
        <v>0</v>
      </c>
      <c r="J33" s="122">
        <f t="shared" si="8"/>
        <v>0</v>
      </c>
      <c r="K33" s="122">
        <f t="shared" si="8"/>
        <v>0</v>
      </c>
      <c r="L33" s="122">
        <f t="shared" si="8"/>
        <v>193.15</v>
      </c>
      <c r="M33" s="122">
        <f t="shared" si="8"/>
        <v>0</v>
      </c>
    </row>
    <row r="34" spans="1:13" ht="30" customHeight="1" x14ac:dyDescent="0.25">
      <c r="A34" s="115">
        <v>24</v>
      </c>
      <c r="B34" s="114" t="s">
        <v>27</v>
      </c>
      <c r="C34" s="23">
        <v>1020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15">
        <f>+C34+D34+E34+G34+I34+J34+K34</f>
        <v>1020</v>
      </c>
      <c r="M34" s="15">
        <f>F34+H34</f>
        <v>0</v>
      </c>
    </row>
    <row r="35" spans="1:13" ht="30" customHeight="1" x14ac:dyDescent="0.25">
      <c r="A35" s="115">
        <v>25</v>
      </c>
      <c r="B35" s="114" t="s">
        <v>233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15">
        <f>+C35+D35+E35+G35+I35+J35+K35</f>
        <v>0</v>
      </c>
      <c r="M35" s="15">
        <f>F35+H35</f>
        <v>0</v>
      </c>
    </row>
    <row r="36" spans="1:13" s="121" customFormat="1" ht="30" customHeight="1" x14ac:dyDescent="0.25">
      <c r="A36" s="128"/>
      <c r="B36" s="123" t="s">
        <v>27</v>
      </c>
      <c r="C36" s="122">
        <f t="shared" ref="C36:M36" si="9">+C34+C35</f>
        <v>1020</v>
      </c>
      <c r="D36" s="122">
        <f t="shared" si="9"/>
        <v>0</v>
      </c>
      <c r="E36" s="122">
        <f t="shared" si="9"/>
        <v>0</v>
      </c>
      <c r="F36" s="122">
        <f t="shared" si="9"/>
        <v>0</v>
      </c>
      <c r="G36" s="122">
        <f t="shared" si="9"/>
        <v>0</v>
      </c>
      <c r="H36" s="122">
        <f t="shared" si="9"/>
        <v>0</v>
      </c>
      <c r="I36" s="122">
        <f t="shared" si="9"/>
        <v>0</v>
      </c>
      <c r="J36" s="122">
        <f t="shared" si="9"/>
        <v>0</v>
      </c>
      <c r="K36" s="122">
        <f t="shared" si="9"/>
        <v>0</v>
      </c>
      <c r="L36" s="122">
        <f t="shared" si="9"/>
        <v>1020</v>
      </c>
      <c r="M36" s="122">
        <f t="shared" si="9"/>
        <v>0</v>
      </c>
    </row>
    <row r="37" spans="1:13" ht="30" customHeight="1" x14ac:dyDescent="0.25">
      <c r="A37" s="118">
        <v>26</v>
      </c>
      <c r="B37" s="117" t="s">
        <v>28</v>
      </c>
      <c r="C37" s="23">
        <v>90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15">
        <f>+C37+D37+E37+G37+I37+J37+K37</f>
        <v>90</v>
      </c>
      <c r="M37" s="15">
        <f>F37+H37</f>
        <v>0</v>
      </c>
    </row>
    <row r="38" spans="1:13" ht="30" customHeight="1" x14ac:dyDescent="0.25">
      <c r="A38" s="115">
        <v>27</v>
      </c>
      <c r="B38" s="114" t="s">
        <v>29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15">
        <f>+C38+D38+E38+G38+I38+J38+K38</f>
        <v>0</v>
      </c>
      <c r="M38" s="15">
        <f>F38+H38</f>
        <v>0</v>
      </c>
    </row>
    <row r="39" spans="1:13" s="121" customFormat="1" ht="30" customHeight="1" x14ac:dyDescent="0.25">
      <c r="A39" s="127"/>
      <c r="B39" s="126" t="s">
        <v>28</v>
      </c>
      <c r="C39" s="125">
        <f t="shared" ref="C39:M39" si="10">+C37+C38</f>
        <v>90</v>
      </c>
      <c r="D39" s="125">
        <f t="shared" si="10"/>
        <v>0</v>
      </c>
      <c r="E39" s="125">
        <f t="shared" si="10"/>
        <v>0</v>
      </c>
      <c r="F39" s="125">
        <f t="shared" si="10"/>
        <v>0</v>
      </c>
      <c r="G39" s="125">
        <f t="shared" si="10"/>
        <v>0</v>
      </c>
      <c r="H39" s="125">
        <f t="shared" si="10"/>
        <v>0</v>
      </c>
      <c r="I39" s="125">
        <f t="shared" si="10"/>
        <v>0</v>
      </c>
      <c r="J39" s="125">
        <f t="shared" si="10"/>
        <v>0</v>
      </c>
      <c r="K39" s="125">
        <f t="shared" si="10"/>
        <v>0</v>
      </c>
      <c r="L39" s="125">
        <f t="shared" si="10"/>
        <v>90</v>
      </c>
      <c r="M39" s="125">
        <f t="shared" si="10"/>
        <v>0</v>
      </c>
    </row>
    <row r="40" spans="1:13" ht="30" customHeight="1" x14ac:dyDescent="0.25">
      <c r="A40" s="118">
        <v>28</v>
      </c>
      <c r="B40" s="117" t="s">
        <v>30</v>
      </c>
      <c r="C40" s="23">
        <v>150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15">
        <f>+C40+D40+E40+G40+I40+J40+K40</f>
        <v>150</v>
      </c>
      <c r="M40" s="15">
        <f>F40+H40</f>
        <v>0</v>
      </c>
    </row>
    <row r="41" spans="1:13" ht="30" customHeight="1" x14ac:dyDescent="0.25">
      <c r="A41" s="115">
        <v>29</v>
      </c>
      <c r="B41" s="114" t="s">
        <v>31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15">
        <f>+C41+D41+E41+G41+I41+J41+K41</f>
        <v>0</v>
      </c>
      <c r="M41" s="15">
        <f>F41+H41</f>
        <v>0</v>
      </c>
    </row>
    <row r="42" spans="1:13" ht="30" customHeight="1" x14ac:dyDescent="0.25">
      <c r="A42" s="115">
        <v>30</v>
      </c>
      <c r="B42" s="114" t="s">
        <v>32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15">
        <f>+C42+D42+E42+G42+I42+J42+K42</f>
        <v>0</v>
      </c>
      <c r="M42" s="15">
        <f>F42+H42</f>
        <v>0</v>
      </c>
    </row>
    <row r="43" spans="1:13" s="121" customFormat="1" ht="30" customHeight="1" x14ac:dyDescent="0.25">
      <c r="A43" s="127"/>
      <c r="B43" s="126" t="s">
        <v>30</v>
      </c>
      <c r="C43" s="125">
        <f t="shared" ref="C43:M43" si="11">+C40+C41+C42</f>
        <v>150</v>
      </c>
      <c r="D43" s="125">
        <f t="shared" si="11"/>
        <v>0</v>
      </c>
      <c r="E43" s="125">
        <f t="shared" si="11"/>
        <v>0</v>
      </c>
      <c r="F43" s="125">
        <f t="shared" si="11"/>
        <v>0</v>
      </c>
      <c r="G43" s="125">
        <f t="shared" si="11"/>
        <v>0</v>
      </c>
      <c r="H43" s="125">
        <f t="shared" si="11"/>
        <v>0</v>
      </c>
      <c r="I43" s="125">
        <f t="shared" si="11"/>
        <v>0</v>
      </c>
      <c r="J43" s="125">
        <f t="shared" si="11"/>
        <v>0</v>
      </c>
      <c r="K43" s="125">
        <f t="shared" si="11"/>
        <v>0</v>
      </c>
      <c r="L43" s="125">
        <f t="shared" si="11"/>
        <v>150</v>
      </c>
      <c r="M43" s="125">
        <f t="shared" si="11"/>
        <v>0</v>
      </c>
    </row>
    <row r="44" spans="1:13" ht="30" customHeight="1" x14ac:dyDescent="0.25">
      <c r="A44" s="115">
        <v>31</v>
      </c>
      <c r="B44" s="114" t="s">
        <v>33</v>
      </c>
      <c r="C44" s="23">
        <v>100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15">
        <f>+C44+D44+E44+G44+I44+J44+K44</f>
        <v>100</v>
      </c>
      <c r="M44" s="15">
        <f>F44+H44</f>
        <v>0</v>
      </c>
    </row>
    <row r="45" spans="1:13" ht="30" customHeight="1" x14ac:dyDescent="0.25">
      <c r="A45" s="115">
        <v>32</v>
      </c>
      <c r="B45" s="114" t="s">
        <v>34</v>
      </c>
      <c r="C45" s="23">
        <v>100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15">
        <f>+C45+D45+E45+G45+I45+J45+K45</f>
        <v>100</v>
      </c>
      <c r="M45" s="15">
        <f>F45+H45</f>
        <v>0</v>
      </c>
    </row>
    <row r="46" spans="1:13" ht="30" customHeight="1" x14ac:dyDescent="0.25">
      <c r="A46" s="115">
        <v>33</v>
      </c>
      <c r="B46" s="114" t="s">
        <v>35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15">
        <f>+C46+D46+E46+G46+I46+J46+K46</f>
        <v>0</v>
      </c>
      <c r="M46" s="15">
        <f>F46+H46</f>
        <v>0</v>
      </c>
    </row>
    <row r="47" spans="1:13" ht="43.5" customHeight="1" x14ac:dyDescent="0.25">
      <c r="A47" s="115">
        <v>34</v>
      </c>
      <c r="B47" s="131" t="s">
        <v>36</v>
      </c>
      <c r="C47" s="23">
        <v>10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15">
        <f>+C47+D47+E47+G47+I47+J47+K47</f>
        <v>10</v>
      </c>
      <c r="M47" s="15">
        <f>F47+H47</f>
        <v>0</v>
      </c>
    </row>
    <row r="48" spans="1:13" ht="42.75" customHeight="1" x14ac:dyDescent="0.25">
      <c r="A48" s="115">
        <v>35</v>
      </c>
      <c r="B48" s="131" t="s">
        <v>37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15">
        <f>+C48+D48+E48+G48+I48+J48+K48</f>
        <v>0</v>
      </c>
      <c r="M48" s="15">
        <f>F48+H48</f>
        <v>0</v>
      </c>
    </row>
    <row r="49" spans="1:13" s="121" customFormat="1" ht="30" customHeight="1" x14ac:dyDescent="0.25">
      <c r="A49" s="128"/>
      <c r="B49" s="123" t="s">
        <v>35</v>
      </c>
      <c r="C49" s="122">
        <f t="shared" ref="C49:M49" si="12">+C48+C47+C46</f>
        <v>10</v>
      </c>
      <c r="D49" s="122">
        <f t="shared" si="12"/>
        <v>0</v>
      </c>
      <c r="E49" s="122">
        <f t="shared" si="12"/>
        <v>0</v>
      </c>
      <c r="F49" s="122">
        <f t="shared" si="12"/>
        <v>0</v>
      </c>
      <c r="G49" s="122">
        <f t="shared" si="12"/>
        <v>0</v>
      </c>
      <c r="H49" s="122">
        <f t="shared" si="12"/>
        <v>0</v>
      </c>
      <c r="I49" s="122">
        <f t="shared" si="12"/>
        <v>0</v>
      </c>
      <c r="J49" s="122">
        <f t="shared" si="12"/>
        <v>0</v>
      </c>
      <c r="K49" s="122">
        <f t="shared" si="12"/>
        <v>0</v>
      </c>
      <c r="L49" s="122">
        <f t="shared" si="12"/>
        <v>10</v>
      </c>
      <c r="M49" s="122">
        <f t="shared" si="12"/>
        <v>0</v>
      </c>
    </row>
    <row r="50" spans="1:13" ht="30" customHeight="1" x14ac:dyDescent="0.25">
      <c r="A50" s="115">
        <v>36</v>
      </c>
      <c r="B50" s="114" t="s">
        <v>38</v>
      </c>
      <c r="C50" s="23">
        <v>40</v>
      </c>
      <c r="D50" s="23">
        <v>0</v>
      </c>
      <c r="E50" s="23">
        <v>0</v>
      </c>
      <c r="F50" s="23">
        <v>0</v>
      </c>
      <c r="G50" s="23">
        <v>0</v>
      </c>
      <c r="H50" s="15">
        <f>50+49</f>
        <v>99</v>
      </c>
      <c r="I50" s="23">
        <v>0</v>
      </c>
      <c r="J50" s="23">
        <v>0</v>
      </c>
      <c r="K50" s="23">
        <v>0</v>
      </c>
      <c r="L50" s="15">
        <f>+C50+D50+E50+G50+I50+J50+K50</f>
        <v>40</v>
      </c>
      <c r="M50" s="15">
        <f>F50+H50</f>
        <v>99</v>
      </c>
    </row>
    <row r="51" spans="1:13" ht="30" customHeight="1" x14ac:dyDescent="0.25">
      <c r="A51" s="115">
        <v>37</v>
      </c>
      <c r="B51" s="114" t="s">
        <v>39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15">
        <f>+C51+D51+E51+G51+I51+J51+K51</f>
        <v>0</v>
      </c>
      <c r="M51" s="15">
        <f>F51+H51</f>
        <v>0</v>
      </c>
    </row>
    <row r="52" spans="1:13" s="121" customFormat="1" ht="30" customHeight="1" x14ac:dyDescent="0.25">
      <c r="A52" s="128"/>
      <c r="B52" s="123" t="s">
        <v>38</v>
      </c>
      <c r="C52" s="122">
        <f t="shared" ref="C52:M52" si="13">+C50+C51</f>
        <v>40</v>
      </c>
      <c r="D52" s="122">
        <f t="shared" si="13"/>
        <v>0</v>
      </c>
      <c r="E52" s="122">
        <f t="shared" si="13"/>
        <v>0</v>
      </c>
      <c r="F52" s="122">
        <f t="shared" si="13"/>
        <v>0</v>
      </c>
      <c r="G52" s="122">
        <f t="shared" si="13"/>
        <v>0</v>
      </c>
      <c r="H52" s="122">
        <f t="shared" si="13"/>
        <v>99</v>
      </c>
      <c r="I52" s="122">
        <f t="shared" si="13"/>
        <v>0</v>
      </c>
      <c r="J52" s="122">
        <f t="shared" si="13"/>
        <v>0</v>
      </c>
      <c r="K52" s="122">
        <f t="shared" si="13"/>
        <v>0</v>
      </c>
      <c r="L52" s="122">
        <f t="shared" si="13"/>
        <v>40</v>
      </c>
      <c r="M52" s="122">
        <f t="shared" si="13"/>
        <v>99</v>
      </c>
    </row>
    <row r="53" spans="1:13" ht="30" customHeight="1" x14ac:dyDescent="0.25">
      <c r="A53" s="118">
        <v>38</v>
      </c>
      <c r="B53" s="133" t="s">
        <v>40</v>
      </c>
      <c r="C53" s="23">
        <v>30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15">
        <f>+C53+D53+E53+G53+I53+J53+K53</f>
        <v>30</v>
      </c>
      <c r="M53" s="15">
        <f>F53+H53</f>
        <v>0</v>
      </c>
    </row>
    <row r="54" spans="1:13" ht="47.25" customHeight="1" x14ac:dyDescent="0.25">
      <c r="A54" s="118">
        <v>39</v>
      </c>
      <c r="B54" s="132" t="s">
        <v>41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15">
        <f>+C54+D54+E54+G54+I54+J54+K54</f>
        <v>0</v>
      </c>
      <c r="M54" s="15">
        <f>F54+H54</f>
        <v>0</v>
      </c>
    </row>
    <row r="55" spans="1:13" ht="30" customHeight="1" x14ac:dyDescent="0.25">
      <c r="A55" s="115"/>
      <c r="B55" s="131" t="s">
        <v>42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15">
        <f>+C55+D55+E55+G55+I55+J55+K55</f>
        <v>0</v>
      </c>
      <c r="M55" s="15">
        <f>F55+H55</f>
        <v>0</v>
      </c>
    </row>
    <row r="56" spans="1:13" s="121" customFormat="1" ht="30" customHeight="1" x14ac:dyDescent="0.25">
      <c r="A56" s="127"/>
      <c r="B56" s="126" t="s">
        <v>43</v>
      </c>
      <c r="C56" s="125">
        <f t="shared" ref="C56:M56" si="14">+C53+C54+C55</f>
        <v>30</v>
      </c>
      <c r="D56" s="125">
        <f t="shared" si="14"/>
        <v>0</v>
      </c>
      <c r="E56" s="125">
        <f t="shared" si="14"/>
        <v>0</v>
      </c>
      <c r="F56" s="125">
        <f t="shared" si="14"/>
        <v>0</v>
      </c>
      <c r="G56" s="125">
        <f t="shared" si="14"/>
        <v>0</v>
      </c>
      <c r="H56" s="125">
        <f t="shared" si="14"/>
        <v>0</v>
      </c>
      <c r="I56" s="125">
        <f t="shared" si="14"/>
        <v>0</v>
      </c>
      <c r="J56" s="125">
        <f t="shared" si="14"/>
        <v>0</v>
      </c>
      <c r="K56" s="125">
        <f t="shared" si="14"/>
        <v>0</v>
      </c>
      <c r="L56" s="125">
        <f t="shared" si="14"/>
        <v>30</v>
      </c>
      <c r="M56" s="125">
        <f t="shared" si="14"/>
        <v>0</v>
      </c>
    </row>
    <row r="57" spans="1:13" ht="30" customHeight="1" x14ac:dyDescent="0.25">
      <c r="A57" s="118">
        <v>40</v>
      </c>
      <c r="B57" s="129" t="s">
        <v>44</v>
      </c>
      <c r="C57" s="23">
        <v>50</v>
      </c>
      <c r="D57" s="15">
        <v>1</v>
      </c>
      <c r="E57" s="23">
        <v>0</v>
      </c>
      <c r="F57" s="23">
        <v>0</v>
      </c>
      <c r="G57" s="23">
        <v>0</v>
      </c>
      <c r="H57" s="15">
        <v>38</v>
      </c>
      <c r="I57" s="23">
        <v>0</v>
      </c>
      <c r="J57" s="23">
        <v>0</v>
      </c>
      <c r="K57" s="23">
        <v>0</v>
      </c>
      <c r="L57" s="15">
        <f>+C57+D57+E57+G57+I57+J57+K57</f>
        <v>51</v>
      </c>
      <c r="M57" s="15">
        <f>F57+H57</f>
        <v>38</v>
      </c>
    </row>
    <row r="58" spans="1:13" ht="30" customHeight="1" x14ac:dyDescent="0.25">
      <c r="A58" s="115">
        <v>41</v>
      </c>
      <c r="B58" s="114" t="s">
        <v>45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15">
        <f>+C58+D58+E58+G58+I58+J58+K58</f>
        <v>0</v>
      </c>
      <c r="M58" s="15">
        <f>F58+H58</f>
        <v>0</v>
      </c>
    </row>
    <row r="59" spans="1:13" s="121" customFormat="1" ht="30" customHeight="1" x14ac:dyDescent="0.25">
      <c r="A59" s="127"/>
      <c r="B59" s="126" t="s">
        <v>44</v>
      </c>
      <c r="C59" s="125">
        <f t="shared" ref="C59:M59" si="15">+C57+C58</f>
        <v>50</v>
      </c>
      <c r="D59" s="125">
        <f t="shared" si="15"/>
        <v>1</v>
      </c>
      <c r="E59" s="125">
        <f t="shared" si="15"/>
        <v>0</v>
      </c>
      <c r="F59" s="125">
        <f t="shared" si="15"/>
        <v>0</v>
      </c>
      <c r="G59" s="125">
        <f t="shared" si="15"/>
        <v>0</v>
      </c>
      <c r="H59" s="125">
        <f t="shared" si="15"/>
        <v>38</v>
      </c>
      <c r="I59" s="125">
        <f t="shared" si="15"/>
        <v>0</v>
      </c>
      <c r="J59" s="125">
        <f t="shared" si="15"/>
        <v>0</v>
      </c>
      <c r="K59" s="125">
        <f t="shared" si="15"/>
        <v>0</v>
      </c>
      <c r="L59" s="125">
        <f t="shared" si="15"/>
        <v>51</v>
      </c>
      <c r="M59" s="125">
        <f t="shared" si="15"/>
        <v>38</v>
      </c>
    </row>
    <row r="60" spans="1:13" ht="30" customHeight="1" x14ac:dyDescent="0.25">
      <c r="A60" s="118">
        <v>42</v>
      </c>
      <c r="B60" s="117" t="s">
        <v>46</v>
      </c>
      <c r="C60" s="23">
        <v>120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15">
        <f>+C60+D60+E60+G60+I60+J60+K60</f>
        <v>120</v>
      </c>
      <c r="M60" s="15">
        <f>F60+H60</f>
        <v>0</v>
      </c>
    </row>
    <row r="61" spans="1:13" ht="30" customHeight="1" x14ac:dyDescent="0.25">
      <c r="A61" s="118">
        <v>43</v>
      </c>
      <c r="B61" s="132" t="s">
        <v>47</v>
      </c>
      <c r="C61" s="23">
        <v>30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15">
        <f>+C61+D61+E61+G61+I61+J61+K61</f>
        <v>30</v>
      </c>
      <c r="M61" s="15">
        <f>F61+H61</f>
        <v>0</v>
      </c>
    </row>
    <row r="62" spans="1:13" s="121" customFormat="1" ht="30" customHeight="1" x14ac:dyDescent="0.25">
      <c r="A62" s="127"/>
      <c r="B62" s="126" t="s">
        <v>46</v>
      </c>
      <c r="C62" s="125">
        <f t="shared" ref="C62:M62" si="16">+C60+C61</f>
        <v>150</v>
      </c>
      <c r="D62" s="125">
        <f t="shared" si="16"/>
        <v>0</v>
      </c>
      <c r="E62" s="125">
        <f t="shared" si="16"/>
        <v>0</v>
      </c>
      <c r="F62" s="125">
        <f t="shared" si="16"/>
        <v>0</v>
      </c>
      <c r="G62" s="125">
        <f t="shared" si="16"/>
        <v>0</v>
      </c>
      <c r="H62" s="125">
        <f t="shared" si="16"/>
        <v>0</v>
      </c>
      <c r="I62" s="125">
        <f t="shared" si="16"/>
        <v>0</v>
      </c>
      <c r="J62" s="125">
        <f t="shared" si="16"/>
        <v>0</v>
      </c>
      <c r="K62" s="125">
        <f t="shared" si="16"/>
        <v>0</v>
      </c>
      <c r="L62" s="125">
        <f t="shared" si="16"/>
        <v>150</v>
      </c>
      <c r="M62" s="125">
        <f t="shared" si="16"/>
        <v>0</v>
      </c>
    </row>
    <row r="63" spans="1:13" ht="30" customHeight="1" x14ac:dyDescent="0.25">
      <c r="A63" s="118">
        <v>46</v>
      </c>
      <c r="B63" s="117" t="s">
        <v>232</v>
      </c>
      <c r="C63" s="23">
        <v>105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15">
        <f>+C63+D63+E63+G63+I63+J63+K63</f>
        <v>105</v>
      </c>
      <c r="M63" s="15">
        <f>F63+H63</f>
        <v>0</v>
      </c>
    </row>
    <row r="64" spans="1:13" ht="30" customHeight="1" x14ac:dyDescent="0.25">
      <c r="A64" s="115">
        <v>47</v>
      </c>
      <c r="B64" s="114" t="s">
        <v>49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15">
        <f>+C64+D64+E64+G64+I64+J64+K64</f>
        <v>0</v>
      </c>
      <c r="M64" s="15">
        <f>F64+H64</f>
        <v>0</v>
      </c>
    </row>
    <row r="65" spans="1:13" s="121" customFormat="1" ht="30" customHeight="1" x14ac:dyDescent="0.25">
      <c r="A65" s="127"/>
      <c r="B65" s="126" t="s">
        <v>48</v>
      </c>
      <c r="C65" s="125">
        <f t="shared" ref="C65:M65" si="17">+C63+C64</f>
        <v>105</v>
      </c>
      <c r="D65" s="125">
        <f t="shared" si="17"/>
        <v>0</v>
      </c>
      <c r="E65" s="125">
        <f t="shared" si="17"/>
        <v>0</v>
      </c>
      <c r="F65" s="125">
        <f t="shared" si="17"/>
        <v>0</v>
      </c>
      <c r="G65" s="125">
        <f t="shared" si="17"/>
        <v>0</v>
      </c>
      <c r="H65" s="125">
        <f t="shared" si="17"/>
        <v>0</v>
      </c>
      <c r="I65" s="125">
        <f t="shared" si="17"/>
        <v>0</v>
      </c>
      <c r="J65" s="125">
        <f t="shared" si="17"/>
        <v>0</v>
      </c>
      <c r="K65" s="125">
        <f t="shared" si="17"/>
        <v>0</v>
      </c>
      <c r="L65" s="125">
        <f t="shared" si="17"/>
        <v>105</v>
      </c>
      <c r="M65" s="125">
        <f t="shared" si="17"/>
        <v>0</v>
      </c>
    </row>
    <row r="66" spans="1:13" ht="30" customHeight="1" x14ac:dyDescent="0.25">
      <c r="A66" s="115">
        <v>48</v>
      </c>
      <c r="B66" s="114" t="s">
        <v>50</v>
      </c>
      <c r="C66" s="23">
        <v>20</v>
      </c>
      <c r="D66" s="15">
        <v>1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15">
        <f>+C66+D66+E66+G66+I66+J66+K66</f>
        <v>21</v>
      </c>
      <c r="M66" s="15">
        <f>F66+H66</f>
        <v>0</v>
      </c>
    </row>
    <row r="67" spans="1:13" ht="30" customHeight="1" x14ac:dyDescent="0.25">
      <c r="A67" s="115">
        <v>49</v>
      </c>
      <c r="B67" s="114" t="s">
        <v>51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5">
        <f>+C67+D67+E67+G67+I67+J67+K67</f>
        <v>0</v>
      </c>
      <c r="M67" s="15">
        <f>F67+H67</f>
        <v>0</v>
      </c>
    </row>
    <row r="68" spans="1:13" s="121" customFormat="1" ht="30" customHeight="1" x14ac:dyDescent="0.25">
      <c r="A68" s="128"/>
      <c r="B68" s="123" t="s">
        <v>50</v>
      </c>
      <c r="C68" s="122">
        <f t="shared" ref="C68:M68" si="18">+C66+C67</f>
        <v>20</v>
      </c>
      <c r="D68" s="122">
        <f t="shared" si="18"/>
        <v>1</v>
      </c>
      <c r="E68" s="122">
        <f t="shared" si="18"/>
        <v>0</v>
      </c>
      <c r="F68" s="122">
        <f t="shared" si="18"/>
        <v>0</v>
      </c>
      <c r="G68" s="122">
        <f t="shared" si="18"/>
        <v>0</v>
      </c>
      <c r="H68" s="122">
        <f t="shared" si="18"/>
        <v>0</v>
      </c>
      <c r="I68" s="122">
        <f t="shared" si="18"/>
        <v>0</v>
      </c>
      <c r="J68" s="122">
        <f t="shared" si="18"/>
        <v>0</v>
      </c>
      <c r="K68" s="122">
        <f t="shared" si="18"/>
        <v>0</v>
      </c>
      <c r="L68" s="122">
        <f t="shared" si="18"/>
        <v>21</v>
      </c>
      <c r="M68" s="122">
        <f t="shared" si="18"/>
        <v>0</v>
      </c>
    </row>
    <row r="69" spans="1:13" ht="30" customHeight="1" x14ac:dyDescent="0.25">
      <c r="A69" s="115">
        <v>50</v>
      </c>
      <c r="B69" s="114" t="s">
        <v>52</v>
      </c>
      <c r="C69" s="23">
        <v>20</v>
      </c>
      <c r="D69" s="15">
        <v>7.33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15">
        <f>+C69+D69+E69+G69+I69+J69+K69</f>
        <v>27.33</v>
      </c>
      <c r="M69" s="15">
        <f>F69+H69</f>
        <v>0</v>
      </c>
    </row>
    <row r="70" spans="1:13" ht="30" customHeight="1" x14ac:dyDescent="0.25">
      <c r="A70" s="115">
        <v>51</v>
      </c>
      <c r="B70" s="114" t="s">
        <v>53</v>
      </c>
      <c r="C70" s="23">
        <v>10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5">
        <f>+C70+D70+E70+G70+I70+J70+K70</f>
        <v>10</v>
      </c>
      <c r="M70" s="15">
        <f>F70+H70</f>
        <v>0</v>
      </c>
    </row>
    <row r="71" spans="1:13" s="121" customFormat="1" ht="30" customHeight="1" x14ac:dyDescent="0.25">
      <c r="A71" s="128"/>
      <c r="B71" s="123" t="s">
        <v>52</v>
      </c>
      <c r="C71" s="122">
        <f t="shared" ref="C71:M71" si="19">+C69+C70</f>
        <v>30</v>
      </c>
      <c r="D71" s="122">
        <f t="shared" si="19"/>
        <v>7.33</v>
      </c>
      <c r="E71" s="122">
        <f t="shared" si="19"/>
        <v>0</v>
      </c>
      <c r="F71" s="122">
        <f t="shared" si="19"/>
        <v>0</v>
      </c>
      <c r="G71" s="122">
        <f t="shared" si="19"/>
        <v>0</v>
      </c>
      <c r="H71" s="122">
        <f t="shared" si="19"/>
        <v>0</v>
      </c>
      <c r="I71" s="122">
        <f t="shared" si="19"/>
        <v>0</v>
      </c>
      <c r="J71" s="122">
        <f t="shared" si="19"/>
        <v>0</v>
      </c>
      <c r="K71" s="122">
        <f t="shared" si="19"/>
        <v>0</v>
      </c>
      <c r="L71" s="122">
        <f t="shared" si="19"/>
        <v>37.33</v>
      </c>
      <c r="M71" s="122">
        <f t="shared" si="19"/>
        <v>0</v>
      </c>
    </row>
    <row r="72" spans="1:13" ht="30" customHeight="1" x14ac:dyDescent="0.25">
      <c r="A72" s="115">
        <v>52</v>
      </c>
      <c r="B72" s="114" t="s">
        <v>54</v>
      </c>
      <c r="C72" s="23">
        <v>50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15">
        <f>+C72+D72+E72+G72+I72+J72+K72</f>
        <v>50</v>
      </c>
      <c r="M72" s="15">
        <f>F72+H72</f>
        <v>0</v>
      </c>
    </row>
    <row r="73" spans="1:13" ht="30" customHeight="1" x14ac:dyDescent="0.25">
      <c r="A73" s="115">
        <v>53</v>
      </c>
      <c r="B73" s="131" t="s">
        <v>55</v>
      </c>
      <c r="C73" s="23">
        <v>15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15">
        <f>+C73+D73+E73+G73+I73+J73+K73</f>
        <v>15</v>
      </c>
      <c r="M73" s="15">
        <f>F73+H73</f>
        <v>0</v>
      </c>
    </row>
    <row r="74" spans="1:13" ht="30" customHeight="1" x14ac:dyDescent="0.25">
      <c r="A74" s="115">
        <v>55</v>
      </c>
      <c r="B74" s="114" t="s">
        <v>56</v>
      </c>
      <c r="C74" s="23">
        <v>10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15">
        <f>+C74+D74+E74+G74+I74+J74+K74</f>
        <v>10</v>
      </c>
      <c r="M74" s="15">
        <f>F74+H74</f>
        <v>0</v>
      </c>
    </row>
    <row r="75" spans="1:13" s="121" customFormat="1" ht="30" customHeight="1" x14ac:dyDescent="0.25">
      <c r="A75" s="128"/>
      <c r="B75" s="123" t="s">
        <v>54</v>
      </c>
      <c r="C75" s="122">
        <f t="shared" ref="C75:M75" si="20">+C72+C73+C74</f>
        <v>75</v>
      </c>
      <c r="D75" s="122">
        <f t="shared" si="20"/>
        <v>0</v>
      </c>
      <c r="E75" s="122">
        <f t="shared" si="20"/>
        <v>0</v>
      </c>
      <c r="F75" s="122">
        <f t="shared" si="20"/>
        <v>0</v>
      </c>
      <c r="G75" s="122">
        <f t="shared" si="20"/>
        <v>0</v>
      </c>
      <c r="H75" s="122">
        <f t="shared" si="20"/>
        <v>0</v>
      </c>
      <c r="I75" s="122">
        <f t="shared" si="20"/>
        <v>0</v>
      </c>
      <c r="J75" s="122">
        <f t="shared" si="20"/>
        <v>0</v>
      </c>
      <c r="K75" s="122">
        <f t="shared" si="20"/>
        <v>0</v>
      </c>
      <c r="L75" s="122">
        <f t="shared" si="20"/>
        <v>75</v>
      </c>
      <c r="M75" s="122">
        <f t="shared" si="20"/>
        <v>0</v>
      </c>
    </row>
    <row r="76" spans="1:13" ht="30" customHeight="1" x14ac:dyDescent="0.25">
      <c r="A76" s="118">
        <v>56</v>
      </c>
      <c r="B76" s="117" t="s">
        <v>57</v>
      </c>
      <c r="C76" s="23">
        <v>170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5">
        <f>+C76+D76+E76+G76+I76+J76+K76</f>
        <v>170</v>
      </c>
      <c r="M76" s="15">
        <f>F76+H76</f>
        <v>0</v>
      </c>
    </row>
    <row r="77" spans="1:13" ht="30" customHeight="1" x14ac:dyDescent="0.25">
      <c r="A77" s="118">
        <v>57</v>
      </c>
      <c r="B77" s="114" t="s">
        <v>58</v>
      </c>
      <c r="C77" s="23">
        <v>60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15">
        <f>+C77+D77+E77+G77+I77+J77+K77</f>
        <v>60</v>
      </c>
      <c r="M77" s="15">
        <f>F77+H77</f>
        <v>0</v>
      </c>
    </row>
    <row r="78" spans="1:13" ht="30" customHeight="1" x14ac:dyDescent="0.25">
      <c r="A78" s="118">
        <v>58</v>
      </c>
      <c r="B78" s="117" t="s">
        <v>230</v>
      </c>
      <c r="C78" s="23">
        <v>50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5">
        <f>+C78+D78+E78+G78+I78+J78+K78</f>
        <v>50</v>
      </c>
      <c r="M78" s="15">
        <f>F78+H78</f>
        <v>0</v>
      </c>
    </row>
    <row r="79" spans="1:13" s="121" customFormat="1" ht="30" customHeight="1" x14ac:dyDescent="0.25">
      <c r="A79" s="127"/>
      <c r="B79" s="126" t="s">
        <v>57</v>
      </c>
      <c r="C79" s="125">
        <f t="shared" ref="C79:M79" si="21">+C76+C77+C78</f>
        <v>280</v>
      </c>
      <c r="D79" s="125">
        <f t="shared" si="21"/>
        <v>0</v>
      </c>
      <c r="E79" s="125">
        <f t="shared" si="21"/>
        <v>0</v>
      </c>
      <c r="F79" s="125">
        <f t="shared" si="21"/>
        <v>0</v>
      </c>
      <c r="G79" s="125">
        <f t="shared" si="21"/>
        <v>0</v>
      </c>
      <c r="H79" s="125">
        <f t="shared" si="21"/>
        <v>0</v>
      </c>
      <c r="I79" s="125">
        <f t="shared" si="21"/>
        <v>0</v>
      </c>
      <c r="J79" s="125">
        <f t="shared" si="21"/>
        <v>0</v>
      </c>
      <c r="K79" s="125">
        <f t="shared" si="21"/>
        <v>0</v>
      </c>
      <c r="L79" s="125">
        <f t="shared" si="21"/>
        <v>280</v>
      </c>
      <c r="M79" s="125">
        <f t="shared" si="21"/>
        <v>0</v>
      </c>
    </row>
    <row r="80" spans="1:13" ht="30" customHeight="1" x14ac:dyDescent="0.25">
      <c r="A80" s="115">
        <v>59</v>
      </c>
      <c r="B80" s="114" t="s">
        <v>59</v>
      </c>
      <c r="C80" s="23">
        <v>15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15">
        <f>+C80+D80+E80+G80+I80+J80+K80</f>
        <v>15</v>
      </c>
      <c r="M80" s="15">
        <f>F80+H80</f>
        <v>0</v>
      </c>
    </row>
    <row r="81" spans="1:13" ht="30" customHeight="1" x14ac:dyDescent="0.25">
      <c r="A81" s="115">
        <v>60</v>
      </c>
      <c r="B81" s="114" t="s">
        <v>60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5">
        <f>+C81+D81+E81+G81+I81+J81+K81</f>
        <v>0</v>
      </c>
      <c r="M81" s="15">
        <f>F81+H81</f>
        <v>0</v>
      </c>
    </row>
    <row r="82" spans="1:13" s="121" customFormat="1" ht="30" customHeight="1" x14ac:dyDescent="0.25">
      <c r="A82" s="128"/>
      <c r="B82" s="123" t="s">
        <v>59</v>
      </c>
      <c r="C82" s="122">
        <f t="shared" ref="C82:M82" si="22">+C80+C81</f>
        <v>15</v>
      </c>
      <c r="D82" s="122">
        <f t="shared" si="22"/>
        <v>0</v>
      </c>
      <c r="E82" s="122">
        <f t="shared" si="22"/>
        <v>0</v>
      </c>
      <c r="F82" s="122">
        <f t="shared" si="22"/>
        <v>0</v>
      </c>
      <c r="G82" s="122">
        <f t="shared" si="22"/>
        <v>0</v>
      </c>
      <c r="H82" s="122">
        <f t="shared" si="22"/>
        <v>0</v>
      </c>
      <c r="I82" s="122">
        <f t="shared" si="22"/>
        <v>0</v>
      </c>
      <c r="J82" s="122">
        <f t="shared" si="22"/>
        <v>0</v>
      </c>
      <c r="K82" s="122">
        <f t="shared" si="22"/>
        <v>0</v>
      </c>
      <c r="L82" s="122">
        <f t="shared" si="22"/>
        <v>15</v>
      </c>
      <c r="M82" s="122">
        <f t="shared" si="22"/>
        <v>0</v>
      </c>
    </row>
    <row r="83" spans="1:13" ht="30" customHeight="1" x14ac:dyDescent="0.25">
      <c r="A83" s="115">
        <v>61</v>
      </c>
      <c r="B83" s="114" t="s">
        <v>61</v>
      </c>
      <c r="C83" s="23">
        <v>40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15">
        <f>+C83+D83+E83+G83+I83+J83+K83</f>
        <v>40</v>
      </c>
      <c r="M83" s="15">
        <f>F83+H83</f>
        <v>0</v>
      </c>
    </row>
    <row r="84" spans="1:13" ht="43.5" customHeight="1" x14ac:dyDescent="0.25">
      <c r="A84" s="118">
        <v>62</v>
      </c>
      <c r="B84" s="132" t="s">
        <v>62</v>
      </c>
      <c r="C84" s="23">
        <v>80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15">
        <f>+C84+D84+E84+G84+I84+J84+K84</f>
        <v>80</v>
      </c>
      <c r="M84" s="15">
        <f>F84+H84</f>
        <v>0</v>
      </c>
    </row>
    <row r="85" spans="1:13" s="121" customFormat="1" ht="30" customHeight="1" x14ac:dyDescent="0.25">
      <c r="A85" s="127"/>
      <c r="B85" s="126" t="s">
        <v>61</v>
      </c>
      <c r="C85" s="125">
        <f t="shared" ref="C85:M85" si="23">+C83+C84</f>
        <v>120</v>
      </c>
      <c r="D85" s="125">
        <f t="shared" si="23"/>
        <v>0</v>
      </c>
      <c r="E85" s="125">
        <f t="shared" si="23"/>
        <v>0</v>
      </c>
      <c r="F85" s="125">
        <f t="shared" si="23"/>
        <v>0</v>
      </c>
      <c r="G85" s="125">
        <f t="shared" si="23"/>
        <v>0</v>
      </c>
      <c r="H85" s="125">
        <f t="shared" si="23"/>
        <v>0</v>
      </c>
      <c r="I85" s="125">
        <f t="shared" si="23"/>
        <v>0</v>
      </c>
      <c r="J85" s="125">
        <f t="shared" si="23"/>
        <v>0</v>
      </c>
      <c r="K85" s="125">
        <f t="shared" si="23"/>
        <v>0</v>
      </c>
      <c r="L85" s="125">
        <f t="shared" si="23"/>
        <v>120</v>
      </c>
      <c r="M85" s="125">
        <f t="shared" si="23"/>
        <v>0</v>
      </c>
    </row>
    <row r="86" spans="1:13" ht="30" customHeight="1" x14ac:dyDescent="0.25">
      <c r="A86" s="115">
        <v>64</v>
      </c>
      <c r="B86" s="114" t="s">
        <v>63</v>
      </c>
      <c r="C86" s="23">
        <v>30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15">
        <f>+C86+D86+E86+G86+I86+J86+K86</f>
        <v>30</v>
      </c>
      <c r="M86" s="15">
        <f>F86+H86</f>
        <v>0</v>
      </c>
    </row>
    <row r="87" spans="1:13" ht="30" customHeight="1" x14ac:dyDescent="0.25">
      <c r="A87" s="115">
        <v>65</v>
      </c>
      <c r="B87" s="114" t="s">
        <v>64</v>
      </c>
      <c r="C87" s="23">
        <v>50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15">
        <f>+C87+D87+E87+G87+I87+J87+K87</f>
        <v>50</v>
      </c>
      <c r="M87" s="15">
        <f>F87+H87</f>
        <v>0</v>
      </c>
    </row>
    <row r="88" spans="1:13" ht="43.5" customHeight="1" x14ac:dyDescent="0.25">
      <c r="A88" s="115">
        <v>66</v>
      </c>
      <c r="B88" s="131" t="s">
        <v>65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15">
        <f>+C88+D88+E88+G88+I88+J88+K88</f>
        <v>0</v>
      </c>
      <c r="M88" s="15">
        <f>F88+H88</f>
        <v>0</v>
      </c>
    </row>
    <row r="89" spans="1:13" s="107" customFormat="1" ht="30" customHeight="1" x14ac:dyDescent="0.25">
      <c r="A89" s="116"/>
      <c r="B89" s="109" t="s">
        <v>66</v>
      </c>
      <c r="C89" s="108">
        <f t="shared" ref="C89:M89" si="24">+C88+C87+C86+C85+C82+C79+C75+C71+C68+C65+C62+C59+C56+C52+C49+C44+C45+C43+C39+C36+C33+C29+C26+C25+C17+C14+C11+C8</f>
        <v>4145</v>
      </c>
      <c r="D89" s="108">
        <f t="shared" si="24"/>
        <v>155.35</v>
      </c>
      <c r="E89" s="108">
        <f t="shared" si="24"/>
        <v>500</v>
      </c>
      <c r="F89" s="108">
        <f t="shared" si="24"/>
        <v>500</v>
      </c>
      <c r="G89" s="108">
        <f t="shared" si="24"/>
        <v>0</v>
      </c>
      <c r="H89" s="108">
        <f t="shared" si="24"/>
        <v>137</v>
      </c>
      <c r="I89" s="108">
        <f t="shared" si="24"/>
        <v>0</v>
      </c>
      <c r="J89" s="108">
        <f t="shared" si="24"/>
        <v>0</v>
      </c>
      <c r="K89" s="108">
        <f t="shared" si="24"/>
        <v>0</v>
      </c>
      <c r="L89" s="108">
        <f t="shared" si="24"/>
        <v>4800.3499999999995</v>
      </c>
      <c r="M89" s="108">
        <f t="shared" si="24"/>
        <v>637</v>
      </c>
    </row>
    <row r="90" spans="1:13" ht="30" customHeight="1" x14ac:dyDescent="0.25">
      <c r="A90" s="118">
        <v>1</v>
      </c>
      <c r="B90" s="117" t="s">
        <v>67</v>
      </c>
      <c r="C90" s="23">
        <v>70</v>
      </c>
      <c r="D90" s="15">
        <v>20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15">
        <f>+C90+D90+E90+G90+I90+J90+K90</f>
        <v>90</v>
      </c>
      <c r="M90" s="15">
        <f>F90+H90</f>
        <v>0</v>
      </c>
    </row>
    <row r="91" spans="1:13" ht="30" customHeight="1" x14ac:dyDescent="0.25">
      <c r="A91" s="118">
        <v>2</v>
      </c>
      <c r="B91" s="117" t="s">
        <v>68</v>
      </c>
      <c r="C91" s="23">
        <v>30</v>
      </c>
      <c r="D91" s="15">
        <v>28.8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15">
        <f>+C91+D91+E91+G91+I91+J91+K91</f>
        <v>58.8</v>
      </c>
      <c r="M91" s="15">
        <f>F91+H91</f>
        <v>0</v>
      </c>
    </row>
    <row r="92" spans="1:13" ht="30" customHeight="1" x14ac:dyDescent="0.25">
      <c r="A92" s="115">
        <v>3</v>
      </c>
      <c r="B92" s="114" t="s">
        <v>69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15">
        <f>+C92+D92+E92+G92+I92+J92+K92</f>
        <v>0</v>
      </c>
      <c r="M92" s="15">
        <f>F92+H92</f>
        <v>0</v>
      </c>
    </row>
    <row r="93" spans="1:13" s="121" customFormat="1" ht="30" customHeight="1" x14ac:dyDescent="0.25">
      <c r="A93" s="128"/>
      <c r="B93" s="123" t="s">
        <v>68</v>
      </c>
      <c r="C93" s="122">
        <f t="shared" ref="C93:M93" si="25">+C91+C92</f>
        <v>30</v>
      </c>
      <c r="D93" s="122">
        <f t="shared" si="25"/>
        <v>28.8</v>
      </c>
      <c r="E93" s="122">
        <f t="shared" si="25"/>
        <v>0</v>
      </c>
      <c r="F93" s="122">
        <f t="shared" si="25"/>
        <v>0</v>
      </c>
      <c r="G93" s="122">
        <f t="shared" si="25"/>
        <v>0</v>
      </c>
      <c r="H93" s="122">
        <f t="shared" si="25"/>
        <v>0</v>
      </c>
      <c r="I93" s="122">
        <f t="shared" si="25"/>
        <v>0</v>
      </c>
      <c r="J93" s="122">
        <f t="shared" si="25"/>
        <v>0</v>
      </c>
      <c r="K93" s="122">
        <f t="shared" si="25"/>
        <v>0</v>
      </c>
      <c r="L93" s="122">
        <f t="shared" si="25"/>
        <v>58.8</v>
      </c>
      <c r="M93" s="122">
        <f t="shared" si="25"/>
        <v>0</v>
      </c>
    </row>
    <row r="94" spans="1:13" ht="30" customHeight="1" x14ac:dyDescent="0.25">
      <c r="A94" s="118">
        <v>4</v>
      </c>
      <c r="B94" s="117" t="s">
        <v>70</v>
      </c>
      <c r="C94" s="23">
        <v>110</v>
      </c>
      <c r="D94" s="15">
        <v>67.319999999999993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15">
        <f>+C94+D94+E94+G94+I94+J94+K94</f>
        <v>177.32</v>
      </c>
      <c r="M94" s="15">
        <f>F94+H94</f>
        <v>0</v>
      </c>
    </row>
    <row r="95" spans="1:13" ht="30" customHeight="1" x14ac:dyDescent="0.25">
      <c r="A95" s="118">
        <v>5</v>
      </c>
      <c r="B95" s="117" t="s">
        <v>71</v>
      </c>
      <c r="C95" s="23">
        <v>70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15">
        <f>+C95+D95+E95+G95+I95+J95+K95</f>
        <v>70</v>
      </c>
      <c r="M95" s="15">
        <f>F95+H95</f>
        <v>0</v>
      </c>
    </row>
    <row r="96" spans="1:13" ht="30" customHeight="1" x14ac:dyDescent="0.25">
      <c r="A96" s="118">
        <v>6</v>
      </c>
      <c r="B96" s="117" t="s">
        <v>72</v>
      </c>
      <c r="C96" s="23">
        <v>200</v>
      </c>
      <c r="D96" s="15">
        <v>60.84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15">
        <f>+C96+D96+E96+G96+I96+J96+K96</f>
        <v>260.84000000000003</v>
      </c>
      <c r="M96" s="15">
        <f>F96+H96</f>
        <v>0</v>
      </c>
    </row>
    <row r="97" spans="1:13" ht="30" customHeight="1" x14ac:dyDescent="0.25">
      <c r="A97" s="118">
        <v>7</v>
      </c>
      <c r="B97" s="117" t="s">
        <v>73</v>
      </c>
      <c r="C97" s="23">
        <v>50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15">
        <f>+C97+D97+E97+G97+I97+J97+K97</f>
        <v>50</v>
      </c>
      <c r="M97" s="15">
        <f>F97+H97</f>
        <v>0</v>
      </c>
    </row>
    <row r="98" spans="1:13" s="121" customFormat="1" ht="30" customHeight="1" x14ac:dyDescent="0.25">
      <c r="A98" s="127"/>
      <c r="B98" s="126" t="s">
        <v>72</v>
      </c>
      <c r="C98" s="125">
        <f t="shared" ref="C98:M98" si="26">+C96+C97</f>
        <v>250</v>
      </c>
      <c r="D98" s="125">
        <f t="shared" si="26"/>
        <v>60.84</v>
      </c>
      <c r="E98" s="125">
        <f t="shared" si="26"/>
        <v>0</v>
      </c>
      <c r="F98" s="125">
        <f t="shared" si="26"/>
        <v>0</v>
      </c>
      <c r="G98" s="125">
        <f t="shared" si="26"/>
        <v>0</v>
      </c>
      <c r="H98" s="125">
        <f t="shared" si="26"/>
        <v>0</v>
      </c>
      <c r="I98" s="125">
        <f t="shared" si="26"/>
        <v>0</v>
      </c>
      <c r="J98" s="125">
        <f t="shared" si="26"/>
        <v>0</v>
      </c>
      <c r="K98" s="125">
        <f t="shared" si="26"/>
        <v>0</v>
      </c>
      <c r="L98" s="125">
        <f t="shared" si="26"/>
        <v>310.84000000000003</v>
      </c>
      <c r="M98" s="125">
        <f t="shared" si="26"/>
        <v>0</v>
      </c>
    </row>
    <row r="99" spans="1:13" ht="30" customHeight="1" x14ac:dyDescent="0.25">
      <c r="A99" s="115">
        <v>8</v>
      </c>
      <c r="B99" s="114" t="s">
        <v>74</v>
      </c>
      <c r="C99" s="23">
        <v>10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15">
        <f>+C99+D99+E99+G99+I99+J99+K99</f>
        <v>10</v>
      </c>
      <c r="M99" s="15">
        <f>F99+H99</f>
        <v>0</v>
      </c>
    </row>
    <row r="100" spans="1:13" ht="30" customHeight="1" x14ac:dyDescent="0.25">
      <c r="A100" s="115">
        <v>9</v>
      </c>
      <c r="B100" s="114" t="s">
        <v>75</v>
      </c>
      <c r="C100" s="23">
        <v>10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15">
        <f>+C100+D100+E100+G100+I100+J100+K100</f>
        <v>10</v>
      </c>
      <c r="M100" s="15">
        <f>F100+H100</f>
        <v>0</v>
      </c>
    </row>
    <row r="101" spans="1:13" s="121" customFormat="1" ht="30" customHeight="1" x14ac:dyDescent="0.25">
      <c r="A101" s="128"/>
      <c r="B101" s="123" t="s">
        <v>74</v>
      </c>
      <c r="C101" s="122">
        <f t="shared" ref="C101:M101" si="27">+C99+C100</f>
        <v>20</v>
      </c>
      <c r="D101" s="122">
        <f t="shared" si="27"/>
        <v>0</v>
      </c>
      <c r="E101" s="122">
        <f t="shared" si="27"/>
        <v>0</v>
      </c>
      <c r="F101" s="122">
        <f t="shared" si="27"/>
        <v>0</v>
      </c>
      <c r="G101" s="122">
        <f t="shared" si="27"/>
        <v>0</v>
      </c>
      <c r="H101" s="122">
        <f t="shared" si="27"/>
        <v>0</v>
      </c>
      <c r="I101" s="122">
        <f t="shared" si="27"/>
        <v>0</v>
      </c>
      <c r="J101" s="122">
        <f t="shared" si="27"/>
        <v>0</v>
      </c>
      <c r="K101" s="122">
        <f t="shared" si="27"/>
        <v>0</v>
      </c>
      <c r="L101" s="122">
        <f t="shared" si="27"/>
        <v>20</v>
      </c>
      <c r="M101" s="122">
        <f t="shared" si="27"/>
        <v>0</v>
      </c>
    </row>
    <row r="102" spans="1:13" ht="30" customHeight="1" x14ac:dyDescent="0.25">
      <c r="A102" s="118">
        <v>10</v>
      </c>
      <c r="B102" s="117" t="s">
        <v>76</v>
      </c>
      <c r="C102" s="23">
        <v>130</v>
      </c>
      <c r="D102" s="15">
        <v>8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15">
        <f>+C102+D102+E102+G102+I102+J102+K102</f>
        <v>138</v>
      </c>
      <c r="M102" s="15">
        <f>F102+H102</f>
        <v>0</v>
      </c>
    </row>
    <row r="103" spans="1:13" ht="30" customHeight="1" x14ac:dyDescent="0.25">
      <c r="A103" s="115">
        <v>11</v>
      </c>
      <c r="B103" s="114" t="s">
        <v>77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15">
        <f>+C103+D103+E103+G103+I103+J103+K103</f>
        <v>0</v>
      </c>
      <c r="M103" s="15">
        <f>F103+H103</f>
        <v>0</v>
      </c>
    </row>
    <row r="104" spans="1:13" s="121" customFormat="1" ht="30" customHeight="1" x14ac:dyDescent="0.25">
      <c r="A104" s="127"/>
      <c r="B104" s="126" t="s">
        <v>76</v>
      </c>
      <c r="C104" s="125">
        <f t="shared" ref="C104:M104" si="28">+C102+C103</f>
        <v>130</v>
      </c>
      <c r="D104" s="125">
        <f t="shared" si="28"/>
        <v>8</v>
      </c>
      <c r="E104" s="125">
        <f t="shared" si="28"/>
        <v>0</v>
      </c>
      <c r="F104" s="125">
        <f t="shared" si="28"/>
        <v>0</v>
      </c>
      <c r="G104" s="125">
        <f t="shared" si="28"/>
        <v>0</v>
      </c>
      <c r="H104" s="125">
        <f t="shared" si="28"/>
        <v>0</v>
      </c>
      <c r="I104" s="125">
        <f t="shared" si="28"/>
        <v>0</v>
      </c>
      <c r="J104" s="125">
        <f t="shared" si="28"/>
        <v>0</v>
      </c>
      <c r="K104" s="125">
        <f t="shared" si="28"/>
        <v>0</v>
      </c>
      <c r="L104" s="125">
        <f t="shared" si="28"/>
        <v>138</v>
      </c>
      <c r="M104" s="125">
        <f t="shared" si="28"/>
        <v>0</v>
      </c>
    </row>
    <row r="105" spans="1:13" ht="30" customHeight="1" x14ac:dyDescent="0.25">
      <c r="A105" s="118">
        <v>12</v>
      </c>
      <c r="B105" s="117" t="s">
        <v>78</v>
      </c>
      <c r="C105" s="23">
        <v>150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15">
        <f>+C105+D105+E105+G105+I105+J105+K105</f>
        <v>150</v>
      </c>
      <c r="M105" s="15">
        <f>F105+H105</f>
        <v>0</v>
      </c>
    </row>
    <row r="106" spans="1:13" ht="30" customHeight="1" x14ac:dyDescent="0.25">
      <c r="A106" s="118">
        <v>13</v>
      </c>
      <c r="B106" s="129" t="s">
        <v>79</v>
      </c>
      <c r="C106" s="23">
        <v>40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15">
        <f>+C106+D106+E106+G106+I106+J106+K106</f>
        <v>40</v>
      </c>
      <c r="M106" s="15">
        <f>F106+H106</f>
        <v>0</v>
      </c>
    </row>
    <row r="107" spans="1:13" s="121" customFormat="1" ht="30" customHeight="1" x14ac:dyDescent="0.25">
      <c r="A107" s="127"/>
      <c r="B107" s="126" t="s">
        <v>78</v>
      </c>
      <c r="C107" s="125">
        <f t="shared" ref="C107:M107" si="29">+C105+C106</f>
        <v>190</v>
      </c>
      <c r="D107" s="125">
        <f t="shared" si="29"/>
        <v>0</v>
      </c>
      <c r="E107" s="125">
        <f t="shared" si="29"/>
        <v>0</v>
      </c>
      <c r="F107" s="125">
        <f t="shared" si="29"/>
        <v>0</v>
      </c>
      <c r="G107" s="125">
        <f t="shared" si="29"/>
        <v>0</v>
      </c>
      <c r="H107" s="125">
        <f t="shared" si="29"/>
        <v>0</v>
      </c>
      <c r="I107" s="125">
        <f t="shared" si="29"/>
        <v>0</v>
      </c>
      <c r="J107" s="125">
        <f t="shared" si="29"/>
        <v>0</v>
      </c>
      <c r="K107" s="125">
        <f t="shared" si="29"/>
        <v>0</v>
      </c>
      <c r="L107" s="125">
        <f t="shared" si="29"/>
        <v>190</v>
      </c>
      <c r="M107" s="125">
        <f t="shared" si="29"/>
        <v>0</v>
      </c>
    </row>
    <row r="108" spans="1:13" s="121" customFormat="1" ht="30" customHeight="1" x14ac:dyDescent="0.25">
      <c r="A108" s="115">
        <v>14</v>
      </c>
      <c r="B108" s="114" t="s">
        <v>80</v>
      </c>
      <c r="C108" s="23">
        <v>4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15">
        <f>+C108+D108+E108+G108+I108+J108+K108</f>
        <v>4</v>
      </c>
      <c r="M108" s="15">
        <f>F108+H108</f>
        <v>0</v>
      </c>
    </row>
    <row r="109" spans="1:13" ht="30" customHeight="1" x14ac:dyDescent="0.25">
      <c r="A109" s="115">
        <v>15</v>
      </c>
      <c r="B109" s="114" t="s">
        <v>81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15">
        <f>+C109+D109+E109+G109+I109+J109+K109</f>
        <v>0</v>
      </c>
      <c r="M109" s="15">
        <f>F109+H109</f>
        <v>0</v>
      </c>
    </row>
    <row r="110" spans="1:13" s="121" customFormat="1" ht="30" customHeight="1" x14ac:dyDescent="0.25">
      <c r="A110" s="128"/>
      <c r="B110" s="123" t="s">
        <v>80</v>
      </c>
      <c r="C110" s="122">
        <f t="shared" ref="C110:M110" si="30">+C108+C109</f>
        <v>4</v>
      </c>
      <c r="D110" s="122">
        <f t="shared" si="30"/>
        <v>0</v>
      </c>
      <c r="E110" s="122">
        <f t="shared" si="30"/>
        <v>0</v>
      </c>
      <c r="F110" s="122">
        <f t="shared" si="30"/>
        <v>0</v>
      </c>
      <c r="G110" s="122">
        <f t="shared" si="30"/>
        <v>0</v>
      </c>
      <c r="H110" s="122">
        <f t="shared" si="30"/>
        <v>0</v>
      </c>
      <c r="I110" s="122">
        <f t="shared" si="30"/>
        <v>0</v>
      </c>
      <c r="J110" s="122">
        <f t="shared" si="30"/>
        <v>0</v>
      </c>
      <c r="K110" s="122">
        <f t="shared" si="30"/>
        <v>0</v>
      </c>
      <c r="L110" s="122">
        <f t="shared" si="30"/>
        <v>4</v>
      </c>
      <c r="M110" s="122">
        <f t="shared" si="30"/>
        <v>0</v>
      </c>
    </row>
    <row r="111" spans="1:13" ht="30" customHeight="1" x14ac:dyDescent="0.25">
      <c r="A111" s="118">
        <v>16</v>
      </c>
      <c r="B111" s="129" t="s">
        <v>261</v>
      </c>
      <c r="C111" s="23">
        <v>70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15">
        <f>+C111+D111+E111+G111+I111+J111+K111</f>
        <v>70</v>
      </c>
      <c r="M111" s="15">
        <f>F111+H111</f>
        <v>0</v>
      </c>
    </row>
    <row r="112" spans="1:13" ht="30" customHeight="1" x14ac:dyDescent="0.25">
      <c r="A112" s="115">
        <v>17</v>
      </c>
      <c r="B112" s="114" t="s">
        <v>83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15">
        <f>+C112+D112+E112+G112+I112+J112+K112</f>
        <v>0</v>
      </c>
      <c r="M112" s="15">
        <f>F112+H112</f>
        <v>0</v>
      </c>
    </row>
    <row r="113" spans="1:13" s="121" customFormat="1" ht="30" customHeight="1" x14ac:dyDescent="0.25">
      <c r="A113" s="127"/>
      <c r="B113" s="126" t="s">
        <v>82</v>
      </c>
      <c r="C113" s="125">
        <f t="shared" ref="C113:M113" si="31">+C111+C112</f>
        <v>70</v>
      </c>
      <c r="D113" s="125">
        <f t="shared" si="31"/>
        <v>0</v>
      </c>
      <c r="E113" s="125">
        <f t="shared" si="31"/>
        <v>0</v>
      </c>
      <c r="F113" s="125">
        <f t="shared" si="31"/>
        <v>0</v>
      </c>
      <c r="G113" s="125">
        <f t="shared" si="31"/>
        <v>0</v>
      </c>
      <c r="H113" s="125">
        <f t="shared" si="31"/>
        <v>0</v>
      </c>
      <c r="I113" s="125">
        <f t="shared" si="31"/>
        <v>0</v>
      </c>
      <c r="J113" s="125">
        <f t="shared" si="31"/>
        <v>0</v>
      </c>
      <c r="K113" s="125">
        <f t="shared" si="31"/>
        <v>0</v>
      </c>
      <c r="L113" s="125">
        <f t="shared" si="31"/>
        <v>70</v>
      </c>
      <c r="M113" s="125">
        <f t="shared" si="31"/>
        <v>0</v>
      </c>
    </row>
    <row r="114" spans="1:13" ht="30" customHeight="1" x14ac:dyDescent="0.25">
      <c r="A114" s="118">
        <v>18</v>
      </c>
      <c r="B114" s="117" t="s">
        <v>84</v>
      </c>
      <c r="C114" s="23">
        <v>60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15">
        <f>+C114+D114+E114+G114+I114+J114+K114</f>
        <v>60</v>
      </c>
      <c r="M114" s="15">
        <f>F114+H114</f>
        <v>0</v>
      </c>
    </row>
    <row r="115" spans="1:13" ht="30" customHeight="1" x14ac:dyDescent="0.25">
      <c r="A115" s="115">
        <v>19</v>
      </c>
      <c r="B115" s="114" t="s">
        <v>85</v>
      </c>
      <c r="C115" s="23">
        <v>40</v>
      </c>
      <c r="D115" s="15">
        <v>6.42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15">
        <f>+C115+D115+E115+G115+I115+J115+K115</f>
        <v>46.42</v>
      </c>
      <c r="M115" s="15">
        <f>F115+H115</f>
        <v>0</v>
      </c>
    </row>
    <row r="116" spans="1:13" ht="30" customHeight="1" x14ac:dyDescent="0.25">
      <c r="A116" s="115">
        <v>20</v>
      </c>
      <c r="B116" s="114" t="s">
        <v>86</v>
      </c>
      <c r="C116" s="23">
        <v>10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15">
        <f>+C116+D116+E116+G116+I116+J116+K116</f>
        <v>10</v>
      </c>
      <c r="M116" s="15">
        <f>F116+H116</f>
        <v>0</v>
      </c>
    </row>
    <row r="117" spans="1:13" s="121" customFormat="1" ht="30" customHeight="1" x14ac:dyDescent="0.25">
      <c r="A117" s="128"/>
      <c r="B117" s="123" t="s">
        <v>85</v>
      </c>
      <c r="C117" s="122">
        <f t="shared" ref="C117:M117" si="32">+C115+C116</f>
        <v>50</v>
      </c>
      <c r="D117" s="122">
        <f t="shared" si="32"/>
        <v>6.42</v>
      </c>
      <c r="E117" s="122">
        <f t="shared" si="32"/>
        <v>0</v>
      </c>
      <c r="F117" s="122">
        <f t="shared" si="32"/>
        <v>0</v>
      </c>
      <c r="G117" s="122">
        <f t="shared" si="32"/>
        <v>0</v>
      </c>
      <c r="H117" s="122">
        <f t="shared" si="32"/>
        <v>0</v>
      </c>
      <c r="I117" s="122">
        <f t="shared" si="32"/>
        <v>0</v>
      </c>
      <c r="J117" s="122">
        <f t="shared" si="32"/>
        <v>0</v>
      </c>
      <c r="K117" s="122">
        <f t="shared" si="32"/>
        <v>0</v>
      </c>
      <c r="L117" s="122">
        <f t="shared" si="32"/>
        <v>56.42</v>
      </c>
      <c r="M117" s="122">
        <f t="shared" si="32"/>
        <v>0</v>
      </c>
    </row>
    <row r="118" spans="1:13" ht="30" customHeight="1" x14ac:dyDescent="0.25">
      <c r="A118" s="118">
        <v>21</v>
      </c>
      <c r="B118" s="117" t="s">
        <v>87</v>
      </c>
      <c r="C118" s="23">
        <v>130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15">
        <f>+C118+D118+E118+G118+I118+J118+K118</f>
        <v>130</v>
      </c>
      <c r="M118" s="15">
        <f>F118+H118</f>
        <v>0</v>
      </c>
    </row>
    <row r="119" spans="1:13" ht="30" customHeight="1" x14ac:dyDescent="0.25">
      <c r="A119" s="118">
        <v>22</v>
      </c>
      <c r="B119" s="117" t="s">
        <v>88</v>
      </c>
      <c r="C119" s="23">
        <v>90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15">
        <f>+C119+D119+E119+G119+I119+J119+K119</f>
        <v>90</v>
      </c>
      <c r="M119" s="15">
        <f>F119+H119</f>
        <v>0</v>
      </c>
    </row>
    <row r="120" spans="1:13" ht="30" customHeight="1" x14ac:dyDescent="0.25">
      <c r="A120" s="118">
        <v>23</v>
      </c>
      <c r="B120" s="117" t="s">
        <v>89</v>
      </c>
      <c r="C120" s="23">
        <v>80</v>
      </c>
      <c r="D120" s="23">
        <v>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15">
        <f>+C120+D120+E120+G120+I120+J120+K120</f>
        <v>80</v>
      </c>
      <c r="M120" s="15">
        <f>F120+H120</f>
        <v>0</v>
      </c>
    </row>
    <row r="121" spans="1:13" ht="30" customHeight="1" x14ac:dyDescent="0.25">
      <c r="A121" s="115">
        <v>24</v>
      </c>
      <c r="B121" s="114" t="s">
        <v>90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15">
        <f>+C121+D121+E121+G121+I121+J121+K121</f>
        <v>0</v>
      </c>
      <c r="M121" s="15">
        <f>F121+H121</f>
        <v>0</v>
      </c>
    </row>
    <row r="122" spans="1:13" s="121" customFormat="1" ht="30" customHeight="1" x14ac:dyDescent="0.25">
      <c r="A122" s="127"/>
      <c r="B122" s="126" t="s">
        <v>89</v>
      </c>
      <c r="C122" s="125">
        <f t="shared" ref="C122:M122" si="33">+C120+C121</f>
        <v>80</v>
      </c>
      <c r="D122" s="125">
        <f t="shared" si="33"/>
        <v>0</v>
      </c>
      <c r="E122" s="125">
        <f t="shared" si="33"/>
        <v>0</v>
      </c>
      <c r="F122" s="125">
        <f t="shared" si="33"/>
        <v>0</v>
      </c>
      <c r="G122" s="125">
        <f t="shared" si="33"/>
        <v>0</v>
      </c>
      <c r="H122" s="125">
        <f t="shared" si="33"/>
        <v>0</v>
      </c>
      <c r="I122" s="125">
        <f t="shared" si="33"/>
        <v>0</v>
      </c>
      <c r="J122" s="125">
        <f t="shared" si="33"/>
        <v>0</v>
      </c>
      <c r="K122" s="125">
        <f t="shared" si="33"/>
        <v>0</v>
      </c>
      <c r="L122" s="125">
        <f t="shared" si="33"/>
        <v>80</v>
      </c>
      <c r="M122" s="125">
        <f t="shared" si="33"/>
        <v>0</v>
      </c>
    </row>
    <row r="123" spans="1:13" ht="30" customHeight="1" x14ac:dyDescent="0.25">
      <c r="A123" s="115">
        <v>25</v>
      </c>
      <c r="B123" s="114" t="s">
        <v>91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15">
        <f>+C123+D123+E123+G123+I123+J123+K123</f>
        <v>0</v>
      </c>
      <c r="M123" s="15">
        <f>F123+H123</f>
        <v>0</v>
      </c>
    </row>
    <row r="124" spans="1:13" ht="30" customHeight="1" x14ac:dyDescent="0.25">
      <c r="A124" s="115">
        <v>26</v>
      </c>
      <c r="B124" s="114" t="s">
        <v>92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15">
        <f>+C124+D124+E124+G124+I124+J124+K124</f>
        <v>0</v>
      </c>
      <c r="M124" s="15">
        <f>F124+H124</f>
        <v>0</v>
      </c>
    </row>
    <row r="125" spans="1:13" s="121" customFormat="1" ht="30" customHeight="1" x14ac:dyDescent="0.25">
      <c r="A125" s="128"/>
      <c r="B125" s="123" t="s">
        <v>91</v>
      </c>
      <c r="C125" s="122">
        <f t="shared" ref="C125:M125" si="34">+C123+C124</f>
        <v>0</v>
      </c>
      <c r="D125" s="122">
        <f t="shared" si="34"/>
        <v>0</v>
      </c>
      <c r="E125" s="122">
        <f t="shared" si="34"/>
        <v>0</v>
      </c>
      <c r="F125" s="122">
        <f t="shared" si="34"/>
        <v>0</v>
      </c>
      <c r="G125" s="122">
        <f t="shared" si="34"/>
        <v>0</v>
      </c>
      <c r="H125" s="122">
        <f t="shared" si="34"/>
        <v>0</v>
      </c>
      <c r="I125" s="122">
        <f t="shared" si="34"/>
        <v>0</v>
      </c>
      <c r="J125" s="122">
        <f t="shared" si="34"/>
        <v>0</v>
      </c>
      <c r="K125" s="122">
        <f t="shared" si="34"/>
        <v>0</v>
      </c>
      <c r="L125" s="122">
        <f t="shared" si="34"/>
        <v>0</v>
      </c>
      <c r="M125" s="122">
        <f t="shared" si="34"/>
        <v>0</v>
      </c>
    </row>
    <row r="126" spans="1:13" ht="30" customHeight="1" x14ac:dyDescent="0.25">
      <c r="A126" s="118">
        <v>27</v>
      </c>
      <c r="B126" s="117" t="s">
        <v>93</v>
      </c>
      <c r="C126" s="23">
        <v>60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15">
        <f t="shared" ref="L126:L133" si="35">+C126+D126+E126+G126+I126+J126+K126</f>
        <v>60</v>
      </c>
      <c r="M126" s="15">
        <f t="shared" ref="M126:M133" si="36">F126+H126</f>
        <v>0</v>
      </c>
    </row>
    <row r="127" spans="1:13" ht="30" customHeight="1" x14ac:dyDescent="0.25">
      <c r="A127" s="118">
        <v>28</v>
      </c>
      <c r="B127" s="117" t="s">
        <v>94</v>
      </c>
      <c r="C127" s="23">
        <v>100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15">
        <f t="shared" si="35"/>
        <v>100</v>
      </c>
      <c r="M127" s="15">
        <f t="shared" si="36"/>
        <v>0</v>
      </c>
    </row>
    <row r="128" spans="1:13" ht="30" customHeight="1" x14ac:dyDescent="0.25">
      <c r="A128" s="120">
        <v>29</v>
      </c>
      <c r="B128" s="119" t="s">
        <v>95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15">
        <f t="shared" si="35"/>
        <v>0</v>
      </c>
      <c r="M128" s="15">
        <f t="shared" si="36"/>
        <v>0</v>
      </c>
    </row>
    <row r="129" spans="1:13" ht="30" customHeight="1" x14ac:dyDescent="0.25">
      <c r="A129" s="118">
        <v>30</v>
      </c>
      <c r="B129" s="117" t="s">
        <v>96</v>
      </c>
      <c r="C129" s="23">
        <v>80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15">
        <f t="shared" si="35"/>
        <v>80</v>
      </c>
      <c r="M129" s="15">
        <f t="shared" si="36"/>
        <v>0</v>
      </c>
    </row>
    <row r="130" spans="1:13" ht="30" customHeight="1" x14ac:dyDescent="0.25">
      <c r="A130" s="115">
        <v>31</v>
      </c>
      <c r="B130" s="114" t="s">
        <v>97</v>
      </c>
      <c r="C130" s="23">
        <v>35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15">
        <f t="shared" si="35"/>
        <v>35</v>
      </c>
      <c r="M130" s="15">
        <f t="shared" si="36"/>
        <v>0</v>
      </c>
    </row>
    <row r="131" spans="1:13" ht="30" customHeight="1" x14ac:dyDescent="0.25">
      <c r="A131" s="115">
        <v>32</v>
      </c>
      <c r="B131" s="114" t="s">
        <v>98</v>
      </c>
      <c r="C131" s="23">
        <v>100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15">
        <f t="shared" si="35"/>
        <v>100</v>
      </c>
      <c r="M131" s="15">
        <f t="shared" si="36"/>
        <v>0</v>
      </c>
    </row>
    <row r="132" spans="1:13" ht="30" customHeight="1" x14ac:dyDescent="0.25">
      <c r="A132" s="118">
        <v>33</v>
      </c>
      <c r="B132" s="117" t="s">
        <v>99</v>
      </c>
      <c r="C132" s="23">
        <v>70</v>
      </c>
      <c r="D132" s="15">
        <v>7.6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15">
        <f t="shared" si="35"/>
        <v>77.599999999999994</v>
      </c>
      <c r="M132" s="15">
        <f t="shared" si="36"/>
        <v>0</v>
      </c>
    </row>
    <row r="133" spans="1:13" ht="30" customHeight="1" x14ac:dyDescent="0.25">
      <c r="A133" s="115">
        <v>34</v>
      </c>
      <c r="B133" s="114" t="s">
        <v>100</v>
      </c>
      <c r="C133" s="23">
        <v>10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15">
        <f t="shared" si="35"/>
        <v>10</v>
      </c>
      <c r="M133" s="15">
        <f t="shared" si="36"/>
        <v>0</v>
      </c>
    </row>
    <row r="134" spans="1:13" s="121" customFormat="1" ht="30" customHeight="1" x14ac:dyDescent="0.25">
      <c r="A134" s="127"/>
      <c r="B134" s="126" t="s">
        <v>99</v>
      </c>
      <c r="C134" s="125">
        <f t="shared" ref="C134:M134" si="37">+C132+C133</f>
        <v>80</v>
      </c>
      <c r="D134" s="125">
        <f t="shared" si="37"/>
        <v>7.6</v>
      </c>
      <c r="E134" s="125">
        <f t="shared" si="37"/>
        <v>0</v>
      </c>
      <c r="F134" s="125">
        <f t="shared" si="37"/>
        <v>0</v>
      </c>
      <c r="G134" s="125">
        <f t="shared" si="37"/>
        <v>0</v>
      </c>
      <c r="H134" s="125">
        <f t="shared" si="37"/>
        <v>0</v>
      </c>
      <c r="I134" s="125">
        <f t="shared" si="37"/>
        <v>0</v>
      </c>
      <c r="J134" s="125">
        <f t="shared" si="37"/>
        <v>0</v>
      </c>
      <c r="K134" s="125">
        <f t="shared" si="37"/>
        <v>0</v>
      </c>
      <c r="L134" s="125">
        <f t="shared" si="37"/>
        <v>87.6</v>
      </c>
      <c r="M134" s="125">
        <f t="shared" si="37"/>
        <v>0</v>
      </c>
    </row>
    <row r="135" spans="1:13" s="107" customFormat="1" ht="30" customHeight="1" x14ac:dyDescent="0.25">
      <c r="A135" s="116"/>
      <c r="B135" s="109" t="s">
        <v>101</v>
      </c>
      <c r="C135" s="108">
        <f t="shared" ref="C135:M135" si="38">+C134+C131+C130+C129+C128+C127+C126+C125+C122+C119+C118+C117+C114+C113+C110+C107+C104+C101+C98+C95+C94+C93+C90</f>
        <v>1809</v>
      </c>
      <c r="D135" s="108">
        <f t="shared" si="38"/>
        <v>198.98000000000002</v>
      </c>
      <c r="E135" s="108">
        <f t="shared" si="38"/>
        <v>0</v>
      </c>
      <c r="F135" s="108">
        <f t="shared" si="38"/>
        <v>0</v>
      </c>
      <c r="G135" s="108">
        <f t="shared" si="38"/>
        <v>0</v>
      </c>
      <c r="H135" s="108">
        <f t="shared" si="38"/>
        <v>0</v>
      </c>
      <c r="I135" s="108">
        <f t="shared" si="38"/>
        <v>0</v>
      </c>
      <c r="J135" s="108">
        <f t="shared" si="38"/>
        <v>0</v>
      </c>
      <c r="K135" s="108">
        <f t="shared" si="38"/>
        <v>0</v>
      </c>
      <c r="L135" s="108">
        <f t="shared" si="38"/>
        <v>2007.98</v>
      </c>
      <c r="M135" s="108">
        <f t="shared" si="38"/>
        <v>0</v>
      </c>
    </row>
    <row r="136" spans="1:13" ht="30" customHeight="1" x14ac:dyDescent="0.25">
      <c r="A136" s="118">
        <v>1</v>
      </c>
      <c r="B136" s="117" t="s">
        <v>102</v>
      </c>
      <c r="C136" s="23">
        <v>105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15">
        <f>+C136+D136+E136+G136+I136+J136+K136</f>
        <v>105</v>
      </c>
      <c r="M136" s="15">
        <f>F136+H136</f>
        <v>0</v>
      </c>
    </row>
    <row r="137" spans="1:13" ht="30" customHeight="1" x14ac:dyDescent="0.25">
      <c r="A137" s="118">
        <v>2</v>
      </c>
      <c r="B137" s="117" t="s">
        <v>103</v>
      </c>
      <c r="C137" s="23">
        <v>115</v>
      </c>
      <c r="D137" s="23">
        <v>0</v>
      </c>
      <c r="E137" s="23">
        <v>0</v>
      </c>
      <c r="F137" s="23">
        <v>0</v>
      </c>
      <c r="G137" s="15">
        <v>75</v>
      </c>
      <c r="H137" s="15">
        <v>20.43</v>
      </c>
      <c r="I137" s="23">
        <v>0</v>
      </c>
      <c r="J137" s="23">
        <v>0</v>
      </c>
      <c r="K137" s="23">
        <v>0</v>
      </c>
      <c r="L137" s="15">
        <f>+C137+D137+E137+G137+I137+J137+K137</f>
        <v>190</v>
      </c>
      <c r="M137" s="15">
        <f>F137+H137</f>
        <v>20.43</v>
      </c>
    </row>
    <row r="138" spans="1:13" ht="30" customHeight="1" x14ac:dyDescent="0.25">
      <c r="A138" s="118">
        <v>3</v>
      </c>
      <c r="B138" s="117" t="s">
        <v>104</v>
      </c>
      <c r="C138" s="23">
        <v>20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15">
        <f>+C138+D138+E138+G138+I138+J138+K138</f>
        <v>20</v>
      </c>
      <c r="M138" s="15">
        <f>F138+H138</f>
        <v>0</v>
      </c>
    </row>
    <row r="139" spans="1:13" s="121" customFormat="1" ht="30" customHeight="1" x14ac:dyDescent="0.25">
      <c r="A139" s="130"/>
      <c r="B139" s="126" t="s">
        <v>103</v>
      </c>
      <c r="C139" s="125">
        <f t="shared" ref="C139:M139" si="39">+C137+C138</f>
        <v>135</v>
      </c>
      <c r="D139" s="125">
        <f t="shared" si="39"/>
        <v>0</v>
      </c>
      <c r="E139" s="125">
        <f t="shared" si="39"/>
        <v>0</v>
      </c>
      <c r="F139" s="125">
        <f t="shared" si="39"/>
        <v>0</v>
      </c>
      <c r="G139" s="125">
        <f t="shared" si="39"/>
        <v>75</v>
      </c>
      <c r="H139" s="125">
        <f t="shared" si="39"/>
        <v>20.43</v>
      </c>
      <c r="I139" s="125">
        <f t="shared" si="39"/>
        <v>0</v>
      </c>
      <c r="J139" s="125">
        <f t="shared" si="39"/>
        <v>0</v>
      </c>
      <c r="K139" s="125">
        <f t="shared" si="39"/>
        <v>0</v>
      </c>
      <c r="L139" s="125">
        <f t="shared" si="39"/>
        <v>210</v>
      </c>
      <c r="M139" s="125">
        <f t="shared" si="39"/>
        <v>20.43</v>
      </c>
    </row>
    <row r="140" spans="1:13" ht="30" customHeight="1" x14ac:dyDescent="0.25">
      <c r="A140" s="118">
        <v>4</v>
      </c>
      <c r="B140" s="117" t="s">
        <v>105</v>
      </c>
      <c r="C140" s="23">
        <v>70</v>
      </c>
      <c r="D140" s="23">
        <v>0</v>
      </c>
      <c r="E140" s="23">
        <v>0</v>
      </c>
      <c r="F140" s="23">
        <v>0</v>
      </c>
      <c r="G140" s="23">
        <v>0</v>
      </c>
      <c r="H140" s="15">
        <v>100</v>
      </c>
      <c r="I140" s="23">
        <v>0</v>
      </c>
      <c r="J140" s="23">
        <v>0</v>
      </c>
      <c r="K140" s="23">
        <v>0</v>
      </c>
      <c r="L140" s="15">
        <f>+C140+D140+E140+G140+I140+J140+K140</f>
        <v>70</v>
      </c>
      <c r="M140" s="15">
        <f>F140+H140</f>
        <v>100</v>
      </c>
    </row>
    <row r="141" spans="1:13" ht="30" customHeight="1" x14ac:dyDescent="0.25">
      <c r="A141" s="118">
        <v>5</v>
      </c>
      <c r="B141" s="117" t="s">
        <v>106</v>
      </c>
      <c r="C141" s="23">
        <v>30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15">
        <f>+C141+D141+E141+G141+I141+J141+K141</f>
        <v>30</v>
      </c>
      <c r="M141" s="15">
        <f>F141+H141</f>
        <v>0</v>
      </c>
    </row>
    <row r="142" spans="1:13" s="121" customFormat="1" ht="30" customHeight="1" x14ac:dyDescent="0.25">
      <c r="A142" s="127"/>
      <c r="B142" s="126" t="s">
        <v>105</v>
      </c>
      <c r="C142" s="125">
        <f t="shared" ref="C142:M142" si="40">+C140+C141</f>
        <v>100</v>
      </c>
      <c r="D142" s="125">
        <f t="shared" si="40"/>
        <v>0</v>
      </c>
      <c r="E142" s="125">
        <f t="shared" si="40"/>
        <v>0</v>
      </c>
      <c r="F142" s="125">
        <f t="shared" si="40"/>
        <v>0</v>
      </c>
      <c r="G142" s="125">
        <f t="shared" si="40"/>
        <v>0</v>
      </c>
      <c r="H142" s="125">
        <f t="shared" si="40"/>
        <v>100</v>
      </c>
      <c r="I142" s="125">
        <f t="shared" si="40"/>
        <v>0</v>
      </c>
      <c r="J142" s="125">
        <f t="shared" si="40"/>
        <v>0</v>
      </c>
      <c r="K142" s="125">
        <f t="shared" si="40"/>
        <v>0</v>
      </c>
      <c r="L142" s="125">
        <f t="shared" si="40"/>
        <v>100</v>
      </c>
      <c r="M142" s="125">
        <f t="shared" si="40"/>
        <v>100</v>
      </c>
    </row>
    <row r="143" spans="1:13" ht="30" customHeight="1" x14ac:dyDescent="0.25">
      <c r="A143" s="115">
        <v>6</v>
      </c>
      <c r="B143" s="114" t="s">
        <v>107</v>
      </c>
      <c r="C143" s="23">
        <v>60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15">
        <f>+C143+D143+E143+G143+I143+J143+K143</f>
        <v>60</v>
      </c>
      <c r="M143" s="15">
        <f>F143+H143</f>
        <v>0</v>
      </c>
    </row>
    <row r="144" spans="1:13" ht="45" customHeight="1" x14ac:dyDescent="0.25">
      <c r="A144" s="118">
        <v>7</v>
      </c>
      <c r="B144" s="117" t="s">
        <v>108</v>
      </c>
      <c r="C144" s="23">
        <v>30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15">
        <f>+C144+D144+E144+G144+I144+J144+K144</f>
        <v>30</v>
      </c>
      <c r="M144" s="15">
        <f>F144+H144</f>
        <v>0</v>
      </c>
    </row>
    <row r="145" spans="1:13" ht="30" customHeight="1" x14ac:dyDescent="0.25">
      <c r="A145" s="118">
        <v>8</v>
      </c>
      <c r="B145" s="117" t="s">
        <v>109</v>
      </c>
      <c r="C145" s="23">
        <v>30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15">
        <f>+C145+D145+E145+G145+I145+J145+K145</f>
        <v>30</v>
      </c>
      <c r="M145" s="15">
        <f>F145+H145</f>
        <v>0</v>
      </c>
    </row>
    <row r="146" spans="1:13" s="121" customFormat="1" ht="30" customHeight="1" x14ac:dyDescent="0.25">
      <c r="A146" s="127"/>
      <c r="B146" s="126" t="s">
        <v>107</v>
      </c>
      <c r="C146" s="125">
        <f t="shared" ref="C146:M146" si="41">+C143+C144+C145</f>
        <v>120</v>
      </c>
      <c r="D146" s="125">
        <f t="shared" si="41"/>
        <v>0</v>
      </c>
      <c r="E146" s="125">
        <f t="shared" si="41"/>
        <v>0</v>
      </c>
      <c r="F146" s="125">
        <f t="shared" si="41"/>
        <v>0</v>
      </c>
      <c r="G146" s="125">
        <f t="shared" si="41"/>
        <v>0</v>
      </c>
      <c r="H146" s="125">
        <f t="shared" si="41"/>
        <v>0</v>
      </c>
      <c r="I146" s="125">
        <f t="shared" si="41"/>
        <v>0</v>
      </c>
      <c r="J146" s="125">
        <f t="shared" si="41"/>
        <v>0</v>
      </c>
      <c r="K146" s="125">
        <f t="shared" si="41"/>
        <v>0</v>
      </c>
      <c r="L146" s="125">
        <f t="shared" si="41"/>
        <v>120</v>
      </c>
      <c r="M146" s="125">
        <f t="shared" si="41"/>
        <v>0</v>
      </c>
    </row>
    <row r="147" spans="1:13" ht="30" customHeight="1" x14ac:dyDescent="0.25">
      <c r="A147" s="118">
        <v>9</v>
      </c>
      <c r="B147" s="117" t="s">
        <v>110</v>
      </c>
      <c r="C147" s="23">
        <f>280+10+10</f>
        <v>300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15">
        <f t="shared" ref="L147:L155" si="42">+C147+D147+E147+G147+I147+J147+K147</f>
        <v>300</v>
      </c>
      <c r="M147" s="15">
        <f t="shared" ref="M147:M155" si="43">F147+H147</f>
        <v>0</v>
      </c>
    </row>
    <row r="148" spans="1:13" ht="45" customHeight="1" x14ac:dyDescent="0.25">
      <c r="A148" s="118">
        <v>10</v>
      </c>
      <c r="B148" s="117" t="s">
        <v>111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15">
        <f t="shared" si="42"/>
        <v>0</v>
      </c>
      <c r="M148" s="15">
        <f t="shared" si="43"/>
        <v>0</v>
      </c>
    </row>
    <row r="149" spans="1:13" ht="30" customHeight="1" x14ac:dyDescent="0.25">
      <c r="A149" s="115">
        <v>11</v>
      </c>
      <c r="B149" s="114" t="s">
        <v>112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15">
        <f t="shared" si="42"/>
        <v>0</v>
      </c>
      <c r="M149" s="15">
        <f t="shared" si="43"/>
        <v>0</v>
      </c>
    </row>
    <row r="150" spans="1:13" ht="41.25" customHeight="1" x14ac:dyDescent="0.25">
      <c r="A150" s="118">
        <v>12</v>
      </c>
      <c r="B150" s="117" t="s">
        <v>113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15">
        <f t="shared" si="42"/>
        <v>0</v>
      </c>
      <c r="M150" s="15">
        <f t="shared" si="43"/>
        <v>0</v>
      </c>
    </row>
    <row r="151" spans="1:13" ht="30" customHeight="1" x14ac:dyDescent="0.25">
      <c r="A151" s="115">
        <v>13</v>
      </c>
      <c r="B151" s="114" t="s">
        <v>114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15">
        <f t="shared" si="42"/>
        <v>0</v>
      </c>
      <c r="M151" s="15">
        <f t="shared" si="43"/>
        <v>0</v>
      </c>
    </row>
    <row r="152" spans="1:13" ht="30" customHeight="1" x14ac:dyDescent="0.25">
      <c r="A152" s="115">
        <v>14</v>
      </c>
      <c r="B152" s="114" t="s">
        <v>115</v>
      </c>
      <c r="C152" s="23">
        <v>0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15">
        <f t="shared" si="42"/>
        <v>0</v>
      </c>
      <c r="M152" s="15">
        <f t="shared" si="43"/>
        <v>0</v>
      </c>
    </row>
    <row r="153" spans="1:13" ht="30" customHeight="1" x14ac:dyDescent="0.25">
      <c r="A153" s="115">
        <v>15</v>
      </c>
      <c r="B153" s="114" t="s">
        <v>116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15">
        <f t="shared" si="42"/>
        <v>0</v>
      </c>
      <c r="M153" s="15">
        <f t="shared" si="43"/>
        <v>0</v>
      </c>
    </row>
    <row r="154" spans="1:13" ht="30" customHeight="1" x14ac:dyDescent="0.25">
      <c r="A154" s="115">
        <v>16</v>
      </c>
      <c r="B154" s="114" t="s">
        <v>117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15">
        <f t="shared" si="42"/>
        <v>0</v>
      </c>
      <c r="M154" s="15">
        <f t="shared" si="43"/>
        <v>0</v>
      </c>
    </row>
    <row r="155" spans="1:13" ht="30" customHeight="1" x14ac:dyDescent="0.25">
      <c r="A155" s="115">
        <v>17</v>
      </c>
      <c r="B155" s="114" t="s">
        <v>118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15">
        <f t="shared" si="42"/>
        <v>0</v>
      </c>
      <c r="M155" s="15">
        <f t="shared" si="43"/>
        <v>0</v>
      </c>
    </row>
    <row r="156" spans="1:13" s="121" customFormat="1" ht="30" customHeight="1" x14ac:dyDescent="0.25">
      <c r="A156" s="127"/>
      <c r="B156" s="126" t="s">
        <v>110</v>
      </c>
      <c r="C156" s="125">
        <f t="shared" ref="C156:M156" si="44">SUM(C147:C155)</f>
        <v>300</v>
      </c>
      <c r="D156" s="125">
        <f t="shared" si="44"/>
        <v>0</v>
      </c>
      <c r="E156" s="125">
        <f t="shared" si="44"/>
        <v>0</v>
      </c>
      <c r="F156" s="125">
        <f t="shared" si="44"/>
        <v>0</v>
      </c>
      <c r="G156" s="125">
        <f t="shared" si="44"/>
        <v>0</v>
      </c>
      <c r="H156" s="125">
        <f t="shared" si="44"/>
        <v>0</v>
      </c>
      <c r="I156" s="125">
        <f t="shared" si="44"/>
        <v>0</v>
      </c>
      <c r="J156" s="125">
        <f t="shared" si="44"/>
        <v>0</v>
      </c>
      <c r="K156" s="125">
        <f t="shared" si="44"/>
        <v>0</v>
      </c>
      <c r="L156" s="125">
        <f t="shared" si="44"/>
        <v>300</v>
      </c>
      <c r="M156" s="125">
        <f t="shared" si="44"/>
        <v>0</v>
      </c>
    </row>
    <row r="157" spans="1:13" ht="30" customHeight="1" x14ac:dyDescent="0.25">
      <c r="A157" s="118">
        <v>18</v>
      </c>
      <c r="B157" s="117" t="s">
        <v>119</v>
      </c>
      <c r="C157" s="23">
        <v>100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15">
        <f>+C157+D157+E157+G157+I157+J157+K157</f>
        <v>100</v>
      </c>
      <c r="M157" s="15">
        <f>F157+H157</f>
        <v>0</v>
      </c>
    </row>
    <row r="158" spans="1:13" ht="30" customHeight="1" x14ac:dyDescent="0.25">
      <c r="A158" s="118">
        <v>19</v>
      </c>
      <c r="B158" s="117" t="s">
        <v>120</v>
      </c>
      <c r="C158" s="23">
        <v>50</v>
      </c>
      <c r="D158" s="15">
        <v>28.49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15">
        <f>+C158+D158+E158+G158+I158+J158+K158</f>
        <v>78.489999999999995</v>
      </c>
      <c r="M158" s="15">
        <f>F158+H158</f>
        <v>0</v>
      </c>
    </row>
    <row r="159" spans="1:13" ht="41.25" customHeight="1" x14ac:dyDescent="0.25">
      <c r="A159" s="115">
        <v>20</v>
      </c>
      <c r="B159" s="114" t="s">
        <v>121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15">
        <f>+C159+D159+E159+G159+I159+J159+K159</f>
        <v>0</v>
      </c>
      <c r="M159" s="15">
        <f>F159+H159</f>
        <v>0</v>
      </c>
    </row>
    <row r="160" spans="1:13" s="121" customFormat="1" ht="30" customHeight="1" x14ac:dyDescent="0.25">
      <c r="A160" s="127"/>
      <c r="B160" s="126" t="s">
        <v>120</v>
      </c>
      <c r="C160" s="125">
        <f t="shared" ref="C160:M160" si="45">+C158+C159</f>
        <v>50</v>
      </c>
      <c r="D160" s="125">
        <f t="shared" si="45"/>
        <v>28.49</v>
      </c>
      <c r="E160" s="125">
        <f t="shared" si="45"/>
        <v>0</v>
      </c>
      <c r="F160" s="125">
        <f t="shared" si="45"/>
        <v>0</v>
      </c>
      <c r="G160" s="125">
        <f t="shared" si="45"/>
        <v>0</v>
      </c>
      <c r="H160" s="125">
        <f t="shared" si="45"/>
        <v>0</v>
      </c>
      <c r="I160" s="125">
        <f t="shared" si="45"/>
        <v>0</v>
      </c>
      <c r="J160" s="125">
        <f t="shared" si="45"/>
        <v>0</v>
      </c>
      <c r="K160" s="125">
        <f t="shared" si="45"/>
        <v>0</v>
      </c>
      <c r="L160" s="125">
        <f t="shared" si="45"/>
        <v>78.489999999999995</v>
      </c>
      <c r="M160" s="125">
        <f t="shared" si="45"/>
        <v>0</v>
      </c>
    </row>
    <row r="161" spans="1:13" ht="30" customHeight="1" x14ac:dyDescent="0.25">
      <c r="A161" s="115">
        <v>21</v>
      </c>
      <c r="B161" s="114" t="s">
        <v>122</v>
      </c>
      <c r="C161" s="23">
        <v>283.82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15">
        <f>+C161+D161+E161+G161+I161+J161+K161</f>
        <v>283.82</v>
      </c>
      <c r="M161" s="15">
        <f>F161+H161</f>
        <v>0</v>
      </c>
    </row>
    <row r="162" spans="1:13" ht="30" customHeight="1" x14ac:dyDescent="0.25">
      <c r="A162" s="115">
        <v>22</v>
      </c>
      <c r="B162" s="114" t="s">
        <v>123</v>
      </c>
      <c r="C162" s="23">
        <v>20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15">
        <f>+C162+D162+E162+G162+I162+J162+K162</f>
        <v>20</v>
      </c>
      <c r="M162" s="15">
        <f>F162+H162</f>
        <v>0</v>
      </c>
    </row>
    <row r="163" spans="1:13" ht="41.25" customHeight="1" x14ac:dyDescent="0.25">
      <c r="A163" s="115">
        <v>23</v>
      </c>
      <c r="B163" s="114" t="s">
        <v>124</v>
      </c>
      <c r="C163" s="23">
        <v>10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15">
        <f>+C163+D163+E163+G163+I163+J163+K163</f>
        <v>10</v>
      </c>
      <c r="M163" s="15">
        <f>F163+H163</f>
        <v>0</v>
      </c>
    </row>
    <row r="164" spans="1:13" s="121" customFormat="1" ht="30" customHeight="1" x14ac:dyDescent="0.25">
      <c r="A164" s="128"/>
      <c r="B164" s="123" t="s">
        <v>123</v>
      </c>
      <c r="C164" s="122">
        <f t="shared" ref="C164:M164" si="46">+C162+C163</f>
        <v>30</v>
      </c>
      <c r="D164" s="122">
        <f t="shared" si="46"/>
        <v>0</v>
      </c>
      <c r="E164" s="122">
        <f t="shared" si="46"/>
        <v>0</v>
      </c>
      <c r="F164" s="122">
        <f t="shared" si="46"/>
        <v>0</v>
      </c>
      <c r="G164" s="122">
        <f t="shared" si="46"/>
        <v>0</v>
      </c>
      <c r="H164" s="122">
        <f t="shared" si="46"/>
        <v>0</v>
      </c>
      <c r="I164" s="122">
        <f t="shared" si="46"/>
        <v>0</v>
      </c>
      <c r="J164" s="122">
        <f t="shared" si="46"/>
        <v>0</v>
      </c>
      <c r="K164" s="122">
        <f t="shared" si="46"/>
        <v>0</v>
      </c>
      <c r="L164" s="122">
        <f t="shared" si="46"/>
        <v>30</v>
      </c>
      <c r="M164" s="122">
        <f t="shared" si="46"/>
        <v>0</v>
      </c>
    </row>
    <row r="165" spans="1:13" ht="30" customHeight="1" x14ac:dyDescent="0.25">
      <c r="A165" s="115">
        <v>24</v>
      </c>
      <c r="B165" s="114" t="s">
        <v>125</v>
      </c>
      <c r="C165" s="23">
        <v>60</v>
      </c>
      <c r="D165" s="23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15">
        <f>+C165+D165+E165+G165+I165+J165+K165</f>
        <v>60</v>
      </c>
      <c r="M165" s="15">
        <f>F165+H165</f>
        <v>0</v>
      </c>
    </row>
    <row r="166" spans="1:13" ht="30" customHeight="1" x14ac:dyDescent="0.25">
      <c r="A166" s="118">
        <v>25</v>
      </c>
      <c r="B166" s="117" t="s">
        <v>126</v>
      </c>
      <c r="C166" s="23">
        <v>85</v>
      </c>
      <c r="D166" s="23">
        <v>0</v>
      </c>
      <c r="E166" s="23">
        <v>0</v>
      </c>
      <c r="F166" s="23">
        <v>0</v>
      </c>
      <c r="G166" s="15">
        <v>75</v>
      </c>
      <c r="H166" s="15">
        <v>20</v>
      </c>
      <c r="I166" s="23">
        <v>0</v>
      </c>
      <c r="J166" s="23">
        <v>0</v>
      </c>
      <c r="K166" s="23">
        <v>0</v>
      </c>
      <c r="L166" s="15">
        <f>+C166+D166+E166+G166+I166+J166+K166</f>
        <v>160</v>
      </c>
      <c r="M166" s="15">
        <f>F166+H166</f>
        <v>20</v>
      </c>
    </row>
    <row r="167" spans="1:13" ht="43.5" customHeight="1" x14ac:dyDescent="0.25">
      <c r="A167" s="118">
        <v>26</v>
      </c>
      <c r="B167" s="117" t="s">
        <v>127</v>
      </c>
      <c r="C167" s="23">
        <v>15</v>
      </c>
      <c r="D167" s="23">
        <v>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15">
        <f>+C167+D167+E167+G167+I167+J167+K167</f>
        <v>15</v>
      </c>
      <c r="M167" s="15">
        <f>F167+H167</f>
        <v>0</v>
      </c>
    </row>
    <row r="168" spans="1:13" s="121" customFormat="1" ht="30" customHeight="1" x14ac:dyDescent="0.25">
      <c r="A168" s="127"/>
      <c r="B168" s="126" t="s">
        <v>126</v>
      </c>
      <c r="C168" s="125">
        <f t="shared" ref="C168:M168" si="47">+C166+C167</f>
        <v>100</v>
      </c>
      <c r="D168" s="125">
        <f t="shared" si="47"/>
        <v>0</v>
      </c>
      <c r="E168" s="125">
        <f t="shared" si="47"/>
        <v>0</v>
      </c>
      <c r="F168" s="125">
        <f t="shared" si="47"/>
        <v>0</v>
      </c>
      <c r="G168" s="125">
        <f t="shared" si="47"/>
        <v>75</v>
      </c>
      <c r="H168" s="125">
        <f t="shared" si="47"/>
        <v>20</v>
      </c>
      <c r="I168" s="125">
        <f t="shared" si="47"/>
        <v>0</v>
      </c>
      <c r="J168" s="125">
        <f t="shared" si="47"/>
        <v>0</v>
      </c>
      <c r="K168" s="125">
        <f t="shared" si="47"/>
        <v>0</v>
      </c>
      <c r="L168" s="125">
        <f t="shared" si="47"/>
        <v>175</v>
      </c>
      <c r="M168" s="125">
        <f t="shared" si="47"/>
        <v>20</v>
      </c>
    </row>
    <row r="169" spans="1:13" ht="30" customHeight="1" x14ac:dyDescent="0.25">
      <c r="A169" s="118">
        <v>27</v>
      </c>
      <c r="B169" s="117" t="s">
        <v>128</v>
      </c>
      <c r="C169" s="23">
        <v>50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15">
        <v>10</v>
      </c>
      <c r="L169" s="15">
        <f>+C169+D169+E169+G169+I169+J169+K169</f>
        <v>60</v>
      </c>
      <c r="M169" s="15">
        <f>F169+H169</f>
        <v>0</v>
      </c>
    </row>
    <row r="170" spans="1:13" ht="30" customHeight="1" x14ac:dyDescent="0.25">
      <c r="A170" s="120">
        <v>28</v>
      </c>
      <c r="B170" s="119" t="s">
        <v>260</v>
      </c>
      <c r="C170" s="23">
        <v>20</v>
      </c>
      <c r="D170" s="15">
        <v>2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15">
        <f>+C170+D170+E170+G170+I170+J170+K170</f>
        <v>22</v>
      </c>
      <c r="M170" s="15">
        <f>F170+H170</f>
        <v>0</v>
      </c>
    </row>
    <row r="171" spans="1:13" ht="30" customHeight="1" x14ac:dyDescent="0.25">
      <c r="A171" s="120">
        <v>29</v>
      </c>
      <c r="B171" s="119" t="s">
        <v>130</v>
      </c>
      <c r="C171" s="23">
        <v>0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15">
        <f>+C171+D171+E171+G171+I171+J171+K171</f>
        <v>0</v>
      </c>
      <c r="M171" s="15">
        <f>F171+H171</f>
        <v>0</v>
      </c>
    </row>
    <row r="172" spans="1:13" ht="30" customHeight="1" x14ac:dyDescent="0.25">
      <c r="A172" s="120">
        <v>30</v>
      </c>
      <c r="B172" s="119" t="s">
        <v>131</v>
      </c>
      <c r="C172" s="23">
        <v>0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15">
        <f>+C172+D172+E172+G172+I172+J172+K172</f>
        <v>0</v>
      </c>
      <c r="M172" s="15">
        <f>F172+H172</f>
        <v>0</v>
      </c>
    </row>
    <row r="173" spans="1:13" ht="30" customHeight="1" x14ac:dyDescent="0.25">
      <c r="A173" s="120">
        <v>31</v>
      </c>
      <c r="B173" s="119" t="s">
        <v>132</v>
      </c>
      <c r="C173" s="23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15">
        <f>+C173+D173+E173+G173+I173+J173+K173</f>
        <v>0</v>
      </c>
      <c r="M173" s="15">
        <f>F173+H173</f>
        <v>0</v>
      </c>
    </row>
    <row r="174" spans="1:13" s="121" customFormat="1" ht="30" customHeight="1" x14ac:dyDescent="0.25">
      <c r="A174" s="124"/>
      <c r="B174" s="123" t="s">
        <v>130</v>
      </c>
      <c r="C174" s="122">
        <f t="shared" ref="C174:M174" si="48">+C171+C172+C173</f>
        <v>0</v>
      </c>
      <c r="D174" s="122">
        <f t="shared" si="48"/>
        <v>0</v>
      </c>
      <c r="E174" s="122">
        <f t="shared" si="48"/>
        <v>0</v>
      </c>
      <c r="F174" s="122">
        <f t="shared" si="48"/>
        <v>0</v>
      </c>
      <c r="G174" s="122">
        <f t="shared" si="48"/>
        <v>0</v>
      </c>
      <c r="H174" s="122">
        <f t="shared" si="48"/>
        <v>0</v>
      </c>
      <c r="I174" s="122">
        <f t="shared" si="48"/>
        <v>0</v>
      </c>
      <c r="J174" s="122">
        <f t="shared" si="48"/>
        <v>0</v>
      </c>
      <c r="K174" s="122">
        <f t="shared" si="48"/>
        <v>0</v>
      </c>
      <c r="L174" s="122">
        <f t="shared" si="48"/>
        <v>0</v>
      </c>
      <c r="M174" s="122">
        <f t="shared" si="48"/>
        <v>0</v>
      </c>
    </row>
    <row r="175" spans="1:13" ht="30" customHeight="1" x14ac:dyDescent="0.25">
      <c r="A175" s="120">
        <v>32</v>
      </c>
      <c r="B175" s="119" t="s">
        <v>133</v>
      </c>
      <c r="C175" s="23">
        <v>0</v>
      </c>
      <c r="D175" s="23">
        <v>0</v>
      </c>
      <c r="E175" s="23">
        <v>0</v>
      </c>
      <c r="F175" s="23">
        <v>0</v>
      </c>
      <c r="G175" s="23">
        <v>0</v>
      </c>
      <c r="H175" s="15">
        <v>135.6</v>
      </c>
      <c r="I175" s="23">
        <v>0</v>
      </c>
      <c r="J175" s="23">
        <v>0</v>
      </c>
      <c r="K175" s="23">
        <v>0</v>
      </c>
      <c r="L175" s="15">
        <f>+C175+D175+E175+G175+I175+J175+K175</f>
        <v>0</v>
      </c>
      <c r="M175" s="15">
        <f>F175+H175</f>
        <v>135.6</v>
      </c>
    </row>
    <row r="176" spans="1:13" ht="30" customHeight="1" x14ac:dyDescent="0.25">
      <c r="A176" s="118">
        <v>33</v>
      </c>
      <c r="B176" s="117" t="s">
        <v>134</v>
      </c>
      <c r="C176" s="23">
        <v>65</v>
      </c>
      <c r="D176" s="23">
        <v>0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15">
        <f>+C176+D176+E176+G176+I176+J176+K176</f>
        <v>65</v>
      </c>
      <c r="M176" s="15">
        <f>F176+H176</f>
        <v>0</v>
      </c>
    </row>
    <row r="177" spans="1:13" ht="30" customHeight="1" x14ac:dyDescent="0.25">
      <c r="A177" s="115">
        <v>34</v>
      </c>
      <c r="B177" s="114" t="s">
        <v>135</v>
      </c>
      <c r="C177" s="23">
        <v>55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15">
        <f>+C177+D177+E177+G177+I177+J177+K177</f>
        <v>55</v>
      </c>
      <c r="M177" s="15">
        <f>F177+H177</f>
        <v>0</v>
      </c>
    </row>
    <row r="178" spans="1:13" ht="30" customHeight="1" x14ac:dyDescent="0.25">
      <c r="A178" s="118">
        <v>35</v>
      </c>
      <c r="B178" s="117" t="s">
        <v>136</v>
      </c>
      <c r="C178" s="23">
        <v>30</v>
      </c>
      <c r="D178" s="23">
        <v>0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15">
        <f>+C178+D178+E178+G178+I178+J178+K178</f>
        <v>30</v>
      </c>
      <c r="M178" s="15">
        <f>F178+H178</f>
        <v>0</v>
      </c>
    </row>
    <row r="179" spans="1:13" s="121" customFormat="1" ht="30" customHeight="1" x14ac:dyDescent="0.25">
      <c r="A179" s="127"/>
      <c r="B179" s="126" t="s">
        <v>135</v>
      </c>
      <c r="C179" s="125">
        <f t="shared" ref="C179:M179" si="49">+C177+C178</f>
        <v>85</v>
      </c>
      <c r="D179" s="125">
        <f t="shared" si="49"/>
        <v>0</v>
      </c>
      <c r="E179" s="125">
        <f t="shared" si="49"/>
        <v>0</v>
      </c>
      <c r="F179" s="125">
        <f t="shared" si="49"/>
        <v>0</v>
      </c>
      <c r="G179" s="125">
        <f t="shared" si="49"/>
        <v>0</v>
      </c>
      <c r="H179" s="125">
        <f t="shared" si="49"/>
        <v>0</v>
      </c>
      <c r="I179" s="125">
        <f t="shared" si="49"/>
        <v>0</v>
      </c>
      <c r="J179" s="125">
        <f t="shared" si="49"/>
        <v>0</v>
      </c>
      <c r="K179" s="125">
        <f t="shared" si="49"/>
        <v>0</v>
      </c>
      <c r="L179" s="125">
        <f t="shared" si="49"/>
        <v>85</v>
      </c>
      <c r="M179" s="125">
        <f t="shared" si="49"/>
        <v>0</v>
      </c>
    </row>
    <row r="180" spans="1:13" ht="30" customHeight="1" x14ac:dyDescent="0.25">
      <c r="A180" s="118">
        <v>36</v>
      </c>
      <c r="B180" s="117" t="s">
        <v>137</v>
      </c>
      <c r="C180" s="23">
        <v>68.7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15">
        <f>+C180+D180+E180+G180+I180+J180+K180</f>
        <v>68.7</v>
      </c>
      <c r="M180" s="15">
        <f>F180+H180</f>
        <v>0</v>
      </c>
    </row>
    <row r="181" spans="1:13" ht="30" customHeight="1" x14ac:dyDescent="0.25">
      <c r="A181" s="118">
        <v>37</v>
      </c>
      <c r="B181" s="117" t="s">
        <v>138</v>
      </c>
      <c r="C181" s="23">
        <v>130</v>
      </c>
      <c r="D181" s="15">
        <v>2.85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15">
        <f>+C181+D181+E181+G181+I181+J181+K181</f>
        <v>132.85</v>
      </c>
      <c r="M181" s="15">
        <f>F181+H181</f>
        <v>0</v>
      </c>
    </row>
    <row r="182" spans="1:13" ht="50.25" customHeight="1" x14ac:dyDescent="0.25">
      <c r="A182" s="115">
        <v>38</v>
      </c>
      <c r="B182" s="114" t="s">
        <v>139</v>
      </c>
      <c r="C182" s="23">
        <v>0</v>
      </c>
      <c r="D182" s="23">
        <v>0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15">
        <f>+C182+D182+E182+G182+I182+J182+K182</f>
        <v>0</v>
      </c>
      <c r="M182" s="15">
        <f>F182+H182</f>
        <v>0</v>
      </c>
    </row>
    <row r="183" spans="1:13" ht="36" customHeight="1" x14ac:dyDescent="0.25">
      <c r="A183" s="115">
        <v>39</v>
      </c>
      <c r="B183" s="114" t="s">
        <v>140</v>
      </c>
      <c r="C183" s="23">
        <v>0</v>
      </c>
      <c r="D183" s="23">
        <v>0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15">
        <f>+C183+D183+E183+G183+I183+J183+K183</f>
        <v>0</v>
      </c>
      <c r="M183" s="15">
        <f>F183+H183</f>
        <v>0</v>
      </c>
    </row>
    <row r="184" spans="1:13" s="121" customFormat="1" ht="30" customHeight="1" x14ac:dyDescent="0.25">
      <c r="A184" s="127"/>
      <c r="B184" s="126" t="s">
        <v>138</v>
      </c>
      <c r="C184" s="125">
        <f t="shared" ref="C184:M184" si="50">+C181+C182+C183</f>
        <v>130</v>
      </c>
      <c r="D184" s="125">
        <f t="shared" si="50"/>
        <v>2.85</v>
      </c>
      <c r="E184" s="125">
        <f t="shared" si="50"/>
        <v>0</v>
      </c>
      <c r="F184" s="125">
        <f t="shared" si="50"/>
        <v>0</v>
      </c>
      <c r="G184" s="125">
        <f t="shared" si="50"/>
        <v>0</v>
      </c>
      <c r="H184" s="125">
        <f t="shared" si="50"/>
        <v>0</v>
      </c>
      <c r="I184" s="125">
        <f t="shared" si="50"/>
        <v>0</v>
      </c>
      <c r="J184" s="125">
        <f t="shared" si="50"/>
        <v>0</v>
      </c>
      <c r="K184" s="125">
        <f t="shared" si="50"/>
        <v>0</v>
      </c>
      <c r="L184" s="125">
        <f t="shared" si="50"/>
        <v>132.85</v>
      </c>
      <c r="M184" s="125">
        <f t="shared" si="50"/>
        <v>0</v>
      </c>
    </row>
    <row r="185" spans="1:13" s="107" customFormat="1" ht="30" customHeight="1" x14ac:dyDescent="0.25">
      <c r="A185" s="116"/>
      <c r="B185" s="109" t="s">
        <v>259</v>
      </c>
      <c r="C185" s="108">
        <f t="shared" ref="C185:M185" si="51">+C184+C180+C179+C176+C175+C174+C170+C169+C168+C165+C164+C161+C160+C157+C156+C146+C142+C139+C136</f>
        <v>1802.52</v>
      </c>
      <c r="D185" s="108">
        <f t="shared" si="51"/>
        <v>33.339999999999996</v>
      </c>
      <c r="E185" s="108">
        <f t="shared" si="51"/>
        <v>0</v>
      </c>
      <c r="F185" s="108">
        <f t="shared" si="51"/>
        <v>0</v>
      </c>
      <c r="G185" s="108">
        <f t="shared" si="51"/>
        <v>150</v>
      </c>
      <c r="H185" s="108">
        <f t="shared" si="51"/>
        <v>276.02999999999997</v>
      </c>
      <c r="I185" s="108">
        <f t="shared" si="51"/>
        <v>0</v>
      </c>
      <c r="J185" s="108">
        <f t="shared" si="51"/>
        <v>0</v>
      </c>
      <c r="K185" s="108">
        <f t="shared" si="51"/>
        <v>10</v>
      </c>
      <c r="L185" s="108">
        <f t="shared" si="51"/>
        <v>1995.86</v>
      </c>
      <c r="M185" s="108">
        <f t="shared" si="51"/>
        <v>276.02999999999997</v>
      </c>
    </row>
    <row r="186" spans="1:13" ht="30" customHeight="1" x14ac:dyDescent="0.25">
      <c r="A186" s="118">
        <v>1</v>
      </c>
      <c r="B186" s="129" t="s">
        <v>142</v>
      </c>
      <c r="C186" s="23">
        <v>150</v>
      </c>
      <c r="D186" s="15">
        <v>91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15">
        <v>10.95</v>
      </c>
      <c r="K186" s="23">
        <v>0</v>
      </c>
      <c r="L186" s="15">
        <f>+C186+D186+E186+G186+I186+J186+K186</f>
        <v>251.95</v>
      </c>
      <c r="M186" s="15">
        <f>F186+H186</f>
        <v>0</v>
      </c>
    </row>
    <row r="187" spans="1:13" s="121" customFormat="1" ht="30" customHeight="1" x14ac:dyDescent="0.25">
      <c r="A187" s="127"/>
      <c r="B187" s="126" t="s">
        <v>142</v>
      </c>
      <c r="C187" s="125">
        <f t="shared" ref="C187:M187" si="52">C186</f>
        <v>150</v>
      </c>
      <c r="D187" s="125">
        <f t="shared" si="52"/>
        <v>91</v>
      </c>
      <c r="E187" s="125">
        <f t="shared" si="52"/>
        <v>0</v>
      </c>
      <c r="F187" s="125">
        <f t="shared" si="52"/>
        <v>0</v>
      </c>
      <c r="G187" s="125">
        <f t="shared" si="52"/>
        <v>0</v>
      </c>
      <c r="H187" s="125">
        <f t="shared" si="52"/>
        <v>0</v>
      </c>
      <c r="I187" s="125">
        <f t="shared" si="52"/>
        <v>0</v>
      </c>
      <c r="J187" s="125">
        <f t="shared" si="52"/>
        <v>10.95</v>
      </c>
      <c r="K187" s="125">
        <f t="shared" si="52"/>
        <v>0</v>
      </c>
      <c r="L187" s="125">
        <f t="shared" si="52"/>
        <v>251.95</v>
      </c>
      <c r="M187" s="125">
        <f t="shared" si="52"/>
        <v>0</v>
      </c>
    </row>
    <row r="188" spans="1:13" ht="30" customHeight="1" x14ac:dyDescent="0.25">
      <c r="A188" s="118">
        <v>2</v>
      </c>
      <c r="B188" s="129" t="s">
        <v>143</v>
      </c>
      <c r="C188" s="23">
        <v>70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15">
        <f>+C188+D188+E188+G188+I188+J188+K188</f>
        <v>70</v>
      </c>
      <c r="M188" s="15">
        <f>F188+H188</f>
        <v>0</v>
      </c>
    </row>
    <row r="189" spans="1:13" ht="37.5" customHeight="1" x14ac:dyDescent="0.25">
      <c r="A189" s="118">
        <v>3</v>
      </c>
      <c r="B189" s="129" t="s">
        <v>144</v>
      </c>
      <c r="C189" s="23">
        <v>10</v>
      </c>
      <c r="D189" s="23">
        <v>0</v>
      </c>
      <c r="E189" s="23">
        <v>0</v>
      </c>
      <c r="F189" s="23">
        <v>0</v>
      </c>
      <c r="G189" s="23">
        <v>0</v>
      </c>
      <c r="H189" s="23">
        <v>0</v>
      </c>
      <c r="I189" s="23">
        <v>0</v>
      </c>
      <c r="J189" s="23">
        <v>0</v>
      </c>
      <c r="K189" s="23">
        <v>0</v>
      </c>
      <c r="L189" s="15">
        <f>+C189+D189+E189+G189+I189+J189+K189</f>
        <v>10</v>
      </c>
      <c r="M189" s="15">
        <f>F189+H189</f>
        <v>0</v>
      </c>
    </row>
    <row r="190" spans="1:13" ht="30" customHeight="1" x14ac:dyDescent="0.25">
      <c r="A190" s="118">
        <v>4</v>
      </c>
      <c r="B190" s="129" t="s">
        <v>145</v>
      </c>
      <c r="C190" s="23">
        <v>5</v>
      </c>
      <c r="D190" s="23">
        <v>0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15">
        <f>+C190+D190+E190+G190+I190+J190+K190</f>
        <v>5</v>
      </c>
      <c r="M190" s="15">
        <f>F190+H190</f>
        <v>0</v>
      </c>
    </row>
    <row r="191" spans="1:13" s="121" customFormat="1" ht="30" customHeight="1" x14ac:dyDescent="0.25">
      <c r="A191" s="127"/>
      <c r="B191" s="126" t="s">
        <v>143</v>
      </c>
      <c r="C191" s="125">
        <f t="shared" ref="C191:M191" si="53">+C188+C189+C190</f>
        <v>85</v>
      </c>
      <c r="D191" s="125">
        <f t="shared" si="53"/>
        <v>0</v>
      </c>
      <c r="E191" s="125">
        <f t="shared" si="53"/>
        <v>0</v>
      </c>
      <c r="F191" s="125">
        <f t="shared" si="53"/>
        <v>0</v>
      </c>
      <c r="G191" s="125">
        <f t="shared" si="53"/>
        <v>0</v>
      </c>
      <c r="H191" s="125">
        <f t="shared" si="53"/>
        <v>0</v>
      </c>
      <c r="I191" s="125">
        <f t="shared" si="53"/>
        <v>0</v>
      </c>
      <c r="J191" s="125">
        <f t="shared" si="53"/>
        <v>0</v>
      </c>
      <c r="K191" s="125">
        <f t="shared" si="53"/>
        <v>0</v>
      </c>
      <c r="L191" s="125">
        <f t="shared" si="53"/>
        <v>85</v>
      </c>
      <c r="M191" s="125">
        <f t="shared" si="53"/>
        <v>0</v>
      </c>
    </row>
    <row r="192" spans="1:13" ht="30" customHeight="1" x14ac:dyDescent="0.25">
      <c r="A192" s="118">
        <v>5</v>
      </c>
      <c r="B192" s="129" t="s">
        <v>146</v>
      </c>
      <c r="C192" s="23">
        <v>150</v>
      </c>
      <c r="D192" s="23">
        <v>0</v>
      </c>
      <c r="E192" s="23">
        <v>0</v>
      </c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15">
        <f>+C192+D192+E192+G192+I192+J192+K192</f>
        <v>150</v>
      </c>
      <c r="M192" s="15">
        <f>F192+H192</f>
        <v>0</v>
      </c>
    </row>
    <row r="193" spans="1:13" ht="30" customHeight="1" x14ac:dyDescent="0.25">
      <c r="A193" s="118">
        <v>6</v>
      </c>
      <c r="B193" s="129" t="s">
        <v>147</v>
      </c>
      <c r="C193" s="23">
        <v>100</v>
      </c>
      <c r="D193" s="23">
        <v>0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15">
        <f>+C193+D193+E193+G193+I193+J193+K193</f>
        <v>100</v>
      </c>
      <c r="M193" s="15">
        <f>F193+H193</f>
        <v>0</v>
      </c>
    </row>
    <row r="194" spans="1:13" ht="30" customHeight="1" x14ac:dyDescent="0.25">
      <c r="A194" s="115">
        <v>7</v>
      </c>
      <c r="B194" s="119" t="s">
        <v>148</v>
      </c>
      <c r="C194" s="23">
        <v>0</v>
      </c>
      <c r="D194" s="23">
        <v>0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15">
        <f>+C194+D194+E194+G194+I194+J194+K194</f>
        <v>0</v>
      </c>
      <c r="M194" s="15">
        <f>F194+H194</f>
        <v>0</v>
      </c>
    </row>
    <row r="195" spans="1:13" s="121" customFormat="1" ht="30" customHeight="1" x14ac:dyDescent="0.25">
      <c r="A195" s="127"/>
      <c r="B195" s="126" t="s">
        <v>147</v>
      </c>
      <c r="C195" s="125">
        <f t="shared" ref="C195:M195" si="54">+C193+C194</f>
        <v>100</v>
      </c>
      <c r="D195" s="125">
        <f t="shared" si="54"/>
        <v>0</v>
      </c>
      <c r="E195" s="125">
        <f t="shared" si="54"/>
        <v>0</v>
      </c>
      <c r="F195" s="125">
        <f t="shared" si="54"/>
        <v>0</v>
      </c>
      <c r="G195" s="125">
        <f t="shared" si="54"/>
        <v>0</v>
      </c>
      <c r="H195" s="125">
        <f t="shared" si="54"/>
        <v>0</v>
      </c>
      <c r="I195" s="125">
        <f t="shared" si="54"/>
        <v>0</v>
      </c>
      <c r="J195" s="125">
        <f t="shared" si="54"/>
        <v>0</v>
      </c>
      <c r="K195" s="125">
        <f t="shared" si="54"/>
        <v>0</v>
      </c>
      <c r="L195" s="125">
        <f t="shared" si="54"/>
        <v>100</v>
      </c>
      <c r="M195" s="125">
        <f t="shared" si="54"/>
        <v>0</v>
      </c>
    </row>
    <row r="196" spans="1:13" ht="30" customHeight="1" x14ac:dyDescent="0.25">
      <c r="A196" s="120">
        <v>8</v>
      </c>
      <c r="B196" s="119" t="s">
        <v>149</v>
      </c>
      <c r="C196" s="23">
        <v>0</v>
      </c>
      <c r="D196" s="23">
        <v>0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15">
        <f t="shared" ref="L196:L204" si="55">+C196+D196+E196+G196+I196+J196+K196</f>
        <v>0</v>
      </c>
      <c r="M196" s="15">
        <f t="shared" ref="M196:M204" si="56">F196+H196</f>
        <v>0</v>
      </c>
    </row>
    <row r="197" spans="1:13" ht="30" customHeight="1" x14ac:dyDescent="0.25">
      <c r="A197" s="118">
        <v>9</v>
      </c>
      <c r="B197" s="129" t="s">
        <v>150</v>
      </c>
      <c r="C197" s="23">
        <v>100</v>
      </c>
      <c r="D197" s="23">
        <v>0</v>
      </c>
      <c r="E197" s="23">
        <v>0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15">
        <f t="shared" si="55"/>
        <v>100</v>
      </c>
      <c r="M197" s="15">
        <f t="shared" si="56"/>
        <v>0</v>
      </c>
    </row>
    <row r="198" spans="1:13" ht="30" customHeight="1" x14ac:dyDescent="0.25">
      <c r="A198" s="115">
        <v>10</v>
      </c>
      <c r="B198" s="119" t="s">
        <v>151</v>
      </c>
      <c r="C198" s="23">
        <v>50</v>
      </c>
      <c r="D198" s="23">
        <v>0</v>
      </c>
      <c r="E198" s="23">
        <v>0</v>
      </c>
      <c r="F198" s="23">
        <v>0</v>
      </c>
      <c r="G198" s="23">
        <v>0</v>
      </c>
      <c r="H198" s="15">
        <v>130</v>
      </c>
      <c r="I198" s="23">
        <v>0</v>
      </c>
      <c r="J198" s="23">
        <v>0</v>
      </c>
      <c r="K198" s="23">
        <v>0</v>
      </c>
      <c r="L198" s="15">
        <f t="shared" si="55"/>
        <v>50</v>
      </c>
      <c r="M198" s="15">
        <f t="shared" si="56"/>
        <v>130</v>
      </c>
    </row>
    <row r="199" spans="1:13" ht="30" customHeight="1" x14ac:dyDescent="0.25">
      <c r="A199" s="115">
        <v>11</v>
      </c>
      <c r="B199" s="119" t="s">
        <v>152</v>
      </c>
      <c r="C199" s="23">
        <v>40</v>
      </c>
      <c r="D199" s="23">
        <v>0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15">
        <f t="shared" si="55"/>
        <v>40</v>
      </c>
      <c r="M199" s="15">
        <f t="shared" si="56"/>
        <v>0</v>
      </c>
    </row>
    <row r="200" spans="1:13" ht="30" customHeight="1" x14ac:dyDescent="0.25">
      <c r="A200" s="115">
        <v>12</v>
      </c>
      <c r="B200" s="119" t="s">
        <v>153</v>
      </c>
      <c r="C200" s="23">
        <v>20</v>
      </c>
      <c r="D200" s="23">
        <v>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15">
        <f t="shared" si="55"/>
        <v>20</v>
      </c>
      <c r="M200" s="15">
        <f t="shared" si="56"/>
        <v>0</v>
      </c>
    </row>
    <row r="201" spans="1:13" ht="30" customHeight="1" x14ac:dyDescent="0.25">
      <c r="A201" s="115">
        <v>13</v>
      </c>
      <c r="B201" s="119" t="s">
        <v>154</v>
      </c>
      <c r="C201" s="23">
        <v>0</v>
      </c>
      <c r="D201" s="23">
        <v>0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15">
        <f t="shared" si="55"/>
        <v>0</v>
      </c>
      <c r="M201" s="15">
        <f t="shared" si="56"/>
        <v>0</v>
      </c>
    </row>
    <row r="202" spans="1:13" ht="30" customHeight="1" x14ac:dyDescent="0.25">
      <c r="A202" s="115">
        <v>14</v>
      </c>
      <c r="B202" s="119" t="s">
        <v>155</v>
      </c>
      <c r="C202" s="23">
        <v>0</v>
      </c>
      <c r="D202" s="23">
        <v>0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15">
        <f t="shared" si="55"/>
        <v>0</v>
      </c>
      <c r="M202" s="15">
        <f t="shared" si="56"/>
        <v>0</v>
      </c>
    </row>
    <row r="203" spans="1:13" ht="30" customHeight="1" x14ac:dyDescent="0.25">
      <c r="A203" s="115">
        <v>15</v>
      </c>
      <c r="B203" s="119" t="s">
        <v>156</v>
      </c>
      <c r="C203" s="23">
        <v>20</v>
      </c>
      <c r="D203" s="23">
        <v>0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15">
        <f t="shared" si="55"/>
        <v>20</v>
      </c>
      <c r="M203" s="15">
        <f t="shared" si="56"/>
        <v>0</v>
      </c>
    </row>
    <row r="204" spans="1:13" ht="30" customHeight="1" x14ac:dyDescent="0.25">
      <c r="A204" s="115">
        <v>16</v>
      </c>
      <c r="B204" s="119" t="s">
        <v>157</v>
      </c>
      <c r="C204" s="23">
        <v>10</v>
      </c>
      <c r="D204" s="23">
        <v>0</v>
      </c>
      <c r="E204" s="23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15">
        <f t="shared" si="55"/>
        <v>10</v>
      </c>
      <c r="M204" s="15">
        <f t="shared" si="56"/>
        <v>0</v>
      </c>
    </row>
    <row r="205" spans="1:13" s="121" customFormat="1" ht="30" customHeight="1" x14ac:dyDescent="0.25">
      <c r="A205" s="128"/>
      <c r="B205" s="123" t="s">
        <v>152</v>
      </c>
      <c r="C205" s="122">
        <f t="shared" ref="C205:M205" si="57">SUM(C199:C204)</f>
        <v>90</v>
      </c>
      <c r="D205" s="122">
        <f t="shared" si="57"/>
        <v>0</v>
      </c>
      <c r="E205" s="122">
        <f t="shared" si="57"/>
        <v>0</v>
      </c>
      <c r="F205" s="122">
        <f t="shared" si="57"/>
        <v>0</v>
      </c>
      <c r="G205" s="122">
        <f t="shared" si="57"/>
        <v>0</v>
      </c>
      <c r="H205" s="122">
        <f t="shared" si="57"/>
        <v>0</v>
      </c>
      <c r="I205" s="122">
        <f t="shared" si="57"/>
        <v>0</v>
      </c>
      <c r="J205" s="122">
        <f t="shared" si="57"/>
        <v>0</v>
      </c>
      <c r="K205" s="122">
        <f t="shared" si="57"/>
        <v>0</v>
      </c>
      <c r="L205" s="122">
        <f t="shared" si="57"/>
        <v>90</v>
      </c>
      <c r="M205" s="122">
        <f t="shared" si="57"/>
        <v>0</v>
      </c>
    </row>
    <row r="206" spans="1:13" ht="30" customHeight="1" x14ac:dyDescent="0.25">
      <c r="A206" s="118">
        <v>17</v>
      </c>
      <c r="B206" s="129" t="s">
        <v>158</v>
      </c>
      <c r="C206" s="23">
        <v>80</v>
      </c>
      <c r="D206" s="23">
        <v>0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15">
        <f>+C206+D206+E206+G206+I206+J206+K206</f>
        <v>80</v>
      </c>
      <c r="M206" s="15">
        <f>F206+H206</f>
        <v>0</v>
      </c>
    </row>
    <row r="207" spans="1:13" ht="30" customHeight="1" x14ac:dyDescent="0.25">
      <c r="A207" s="115">
        <v>18</v>
      </c>
      <c r="B207" s="119" t="s">
        <v>159</v>
      </c>
      <c r="C207" s="23">
        <v>70</v>
      </c>
      <c r="D207" s="23">
        <v>0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15">
        <f>+C207+D207+E207+G207+I207+J207+K207</f>
        <v>70</v>
      </c>
      <c r="M207" s="15">
        <f>F207+H207</f>
        <v>0</v>
      </c>
    </row>
    <row r="208" spans="1:13" ht="30" customHeight="1" x14ac:dyDescent="0.25">
      <c r="A208" s="115">
        <v>19</v>
      </c>
      <c r="B208" s="119" t="s">
        <v>160</v>
      </c>
      <c r="C208" s="23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15">
        <f>+C208+D208+E208+G208+I208+J208+K208</f>
        <v>0</v>
      </c>
      <c r="M208" s="15">
        <f>F208+H208</f>
        <v>0</v>
      </c>
    </row>
    <row r="209" spans="1:13" s="121" customFormat="1" ht="30" customHeight="1" x14ac:dyDescent="0.25">
      <c r="A209" s="128"/>
      <c r="B209" s="123" t="s">
        <v>159</v>
      </c>
      <c r="C209" s="122">
        <f t="shared" ref="C209:M209" si="58">+C207+C208</f>
        <v>70</v>
      </c>
      <c r="D209" s="122">
        <f t="shared" si="58"/>
        <v>0</v>
      </c>
      <c r="E209" s="122">
        <f t="shared" si="58"/>
        <v>0</v>
      </c>
      <c r="F209" s="122">
        <f t="shared" si="58"/>
        <v>0</v>
      </c>
      <c r="G209" s="122">
        <f t="shared" si="58"/>
        <v>0</v>
      </c>
      <c r="H209" s="122">
        <f t="shared" si="58"/>
        <v>0</v>
      </c>
      <c r="I209" s="122">
        <f t="shared" si="58"/>
        <v>0</v>
      </c>
      <c r="J209" s="122">
        <f t="shared" si="58"/>
        <v>0</v>
      </c>
      <c r="K209" s="122">
        <f t="shared" si="58"/>
        <v>0</v>
      </c>
      <c r="L209" s="122">
        <f t="shared" si="58"/>
        <v>70</v>
      </c>
      <c r="M209" s="122">
        <f t="shared" si="58"/>
        <v>0</v>
      </c>
    </row>
    <row r="210" spans="1:13" ht="30" customHeight="1" x14ac:dyDescent="0.25">
      <c r="A210" s="115">
        <v>20</v>
      </c>
      <c r="B210" s="119" t="s">
        <v>161</v>
      </c>
      <c r="C210" s="23">
        <v>20</v>
      </c>
      <c r="D210" s="23">
        <v>0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15">
        <f>+C210+D210+E210+G210+I210+J210+K210</f>
        <v>20</v>
      </c>
      <c r="M210" s="15">
        <f>F210+H210</f>
        <v>0</v>
      </c>
    </row>
    <row r="211" spans="1:13" ht="30" customHeight="1" x14ac:dyDescent="0.25">
      <c r="A211" s="115">
        <v>21</v>
      </c>
      <c r="B211" s="119" t="s">
        <v>162</v>
      </c>
      <c r="C211" s="23">
        <v>0</v>
      </c>
      <c r="D211" s="23">
        <v>0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15">
        <f>+C211+D211+E211+G211+I211+J211+K211</f>
        <v>0</v>
      </c>
      <c r="M211" s="15">
        <f>F211+H211</f>
        <v>0</v>
      </c>
    </row>
    <row r="212" spans="1:13" ht="30" customHeight="1" x14ac:dyDescent="0.25">
      <c r="A212" s="115">
        <v>22</v>
      </c>
      <c r="B212" s="119" t="s">
        <v>163</v>
      </c>
      <c r="C212" s="23">
        <v>0</v>
      </c>
      <c r="D212" s="23">
        <v>0</v>
      </c>
      <c r="E212" s="23">
        <v>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15">
        <f>+C212+D212+E212+G212+I212+J212+K212</f>
        <v>0</v>
      </c>
      <c r="M212" s="15">
        <f>F212+H212</f>
        <v>0</v>
      </c>
    </row>
    <row r="213" spans="1:13" s="121" customFormat="1" ht="30" customHeight="1" x14ac:dyDescent="0.25">
      <c r="A213" s="128"/>
      <c r="B213" s="123" t="s">
        <v>161</v>
      </c>
      <c r="C213" s="122">
        <f t="shared" ref="C213:M213" si="59">+C210+C211+C212</f>
        <v>20</v>
      </c>
      <c r="D213" s="122">
        <f t="shared" si="59"/>
        <v>0</v>
      </c>
      <c r="E213" s="122">
        <f t="shared" si="59"/>
        <v>0</v>
      </c>
      <c r="F213" s="122">
        <f t="shared" si="59"/>
        <v>0</v>
      </c>
      <c r="G213" s="122">
        <f t="shared" si="59"/>
        <v>0</v>
      </c>
      <c r="H213" s="122">
        <f t="shared" si="59"/>
        <v>0</v>
      </c>
      <c r="I213" s="122">
        <f t="shared" si="59"/>
        <v>0</v>
      </c>
      <c r="J213" s="122">
        <f t="shared" si="59"/>
        <v>0</v>
      </c>
      <c r="K213" s="122">
        <f t="shared" si="59"/>
        <v>0</v>
      </c>
      <c r="L213" s="122">
        <f t="shared" si="59"/>
        <v>20</v>
      </c>
      <c r="M213" s="122">
        <f t="shared" si="59"/>
        <v>0</v>
      </c>
    </row>
    <row r="214" spans="1:13" ht="40.5" customHeight="1" x14ac:dyDescent="0.25">
      <c r="A214" s="115">
        <v>23</v>
      </c>
      <c r="B214" s="119" t="s">
        <v>164</v>
      </c>
      <c r="C214" s="23">
        <v>0</v>
      </c>
      <c r="D214" s="23">
        <v>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15">
        <f>+C214+D214+E214+G214+I214+J214+K214</f>
        <v>0</v>
      </c>
      <c r="M214" s="15">
        <f>F214+H214</f>
        <v>0</v>
      </c>
    </row>
    <row r="215" spans="1:13" ht="35.25" customHeight="1" x14ac:dyDescent="0.25">
      <c r="A215" s="115">
        <v>24</v>
      </c>
      <c r="B215" s="119" t="s">
        <v>165</v>
      </c>
      <c r="C215" s="23">
        <v>0</v>
      </c>
      <c r="D215" s="15">
        <v>2.54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15">
        <f>+C215+D215+E215+G215+I215+J215+K215</f>
        <v>2.54</v>
      </c>
      <c r="M215" s="15">
        <f>F215+H215</f>
        <v>0</v>
      </c>
    </row>
    <row r="216" spans="1:13" ht="30" customHeight="1" x14ac:dyDescent="0.25">
      <c r="A216" s="115">
        <v>25</v>
      </c>
      <c r="B216" s="119" t="s">
        <v>166</v>
      </c>
      <c r="C216" s="23">
        <v>30</v>
      </c>
      <c r="D216" s="23">
        <v>0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15">
        <f>+C216+D216+E216+G216+I216+J216+K216</f>
        <v>30</v>
      </c>
      <c r="M216" s="15">
        <f>F216+H216</f>
        <v>0</v>
      </c>
    </row>
    <row r="217" spans="1:13" s="121" customFormat="1" ht="30" customHeight="1" x14ac:dyDescent="0.25">
      <c r="A217" s="128"/>
      <c r="B217" s="123" t="s">
        <v>165</v>
      </c>
      <c r="C217" s="122">
        <f t="shared" ref="C217:M217" si="60">+C215+C216</f>
        <v>30</v>
      </c>
      <c r="D217" s="122">
        <f t="shared" si="60"/>
        <v>2.54</v>
      </c>
      <c r="E217" s="122">
        <f t="shared" si="60"/>
        <v>0</v>
      </c>
      <c r="F217" s="122">
        <f t="shared" si="60"/>
        <v>0</v>
      </c>
      <c r="G217" s="122">
        <f t="shared" si="60"/>
        <v>0</v>
      </c>
      <c r="H217" s="122">
        <f t="shared" si="60"/>
        <v>0</v>
      </c>
      <c r="I217" s="122">
        <f t="shared" si="60"/>
        <v>0</v>
      </c>
      <c r="J217" s="122">
        <f t="shared" si="60"/>
        <v>0</v>
      </c>
      <c r="K217" s="122">
        <f t="shared" si="60"/>
        <v>0</v>
      </c>
      <c r="L217" s="122">
        <f t="shared" si="60"/>
        <v>32.54</v>
      </c>
      <c r="M217" s="122">
        <f t="shared" si="60"/>
        <v>0</v>
      </c>
    </row>
    <row r="218" spans="1:13" ht="30" customHeight="1" x14ac:dyDescent="0.25">
      <c r="A218" s="115">
        <v>26</v>
      </c>
      <c r="B218" s="119" t="s">
        <v>167</v>
      </c>
      <c r="C218" s="23">
        <v>0</v>
      </c>
      <c r="D218" s="23">
        <v>0</v>
      </c>
      <c r="E218" s="23">
        <v>0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15">
        <f>+C218+D218+E218+G218+I218+J218+K218</f>
        <v>0</v>
      </c>
      <c r="M218" s="15">
        <f>F218+H218</f>
        <v>0</v>
      </c>
    </row>
    <row r="219" spans="1:13" ht="45.75" customHeight="1" x14ac:dyDescent="0.25">
      <c r="A219" s="115">
        <v>27</v>
      </c>
      <c r="B219" s="119" t="s">
        <v>168</v>
      </c>
      <c r="C219" s="23">
        <v>50</v>
      </c>
      <c r="D219" s="23">
        <v>0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15">
        <f>+C219+D219+E219+G219+I219+J219+K219</f>
        <v>50</v>
      </c>
      <c r="M219" s="15">
        <f>F219+H219</f>
        <v>0</v>
      </c>
    </row>
    <row r="220" spans="1:13" ht="30" customHeight="1" x14ac:dyDescent="0.25">
      <c r="A220" s="115">
        <v>28</v>
      </c>
      <c r="B220" s="119" t="s">
        <v>169</v>
      </c>
      <c r="C220" s="23">
        <v>50</v>
      </c>
      <c r="D220" s="23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15">
        <f>+C220+D220+E220+G220+I220+J220+K220</f>
        <v>50</v>
      </c>
      <c r="M220" s="15">
        <f>F220+H220</f>
        <v>0</v>
      </c>
    </row>
    <row r="221" spans="1:13" s="121" customFormat="1" ht="30" customHeight="1" x14ac:dyDescent="0.25">
      <c r="A221" s="128"/>
      <c r="B221" s="123" t="s">
        <v>167</v>
      </c>
      <c r="C221" s="122">
        <f t="shared" ref="C221:M221" si="61">+C218+C219+C220</f>
        <v>100</v>
      </c>
      <c r="D221" s="122">
        <f t="shared" si="61"/>
        <v>0</v>
      </c>
      <c r="E221" s="122">
        <f t="shared" si="61"/>
        <v>0</v>
      </c>
      <c r="F221" s="122">
        <f t="shared" si="61"/>
        <v>0</v>
      </c>
      <c r="G221" s="122">
        <f t="shared" si="61"/>
        <v>0</v>
      </c>
      <c r="H221" s="122">
        <f t="shared" si="61"/>
        <v>0</v>
      </c>
      <c r="I221" s="122">
        <f t="shared" si="61"/>
        <v>0</v>
      </c>
      <c r="J221" s="122">
        <f t="shared" si="61"/>
        <v>0</v>
      </c>
      <c r="K221" s="122">
        <f t="shared" si="61"/>
        <v>0</v>
      </c>
      <c r="L221" s="122">
        <f t="shared" si="61"/>
        <v>100</v>
      </c>
      <c r="M221" s="122">
        <f t="shared" si="61"/>
        <v>0</v>
      </c>
    </row>
    <row r="222" spans="1:13" ht="30" customHeight="1" x14ac:dyDescent="0.25">
      <c r="A222" s="118">
        <v>29</v>
      </c>
      <c r="B222" s="129" t="s">
        <v>170</v>
      </c>
      <c r="C222" s="23">
        <v>60</v>
      </c>
      <c r="D222" s="23">
        <v>0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15">
        <f>+C222+D222+E222+G222+I222+J222+K222</f>
        <v>60</v>
      </c>
      <c r="M222" s="15">
        <f>F222+H222</f>
        <v>0</v>
      </c>
    </row>
    <row r="223" spans="1:13" s="107" customFormat="1" ht="30" customHeight="1" x14ac:dyDescent="0.25">
      <c r="A223" s="116"/>
      <c r="B223" s="109" t="s">
        <v>171</v>
      </c>
      <c r="C223" s="108">
        <f t="shared" ref="C223:M223" si="62">+C222+C221+C217+C214+C213+C209+C206+C205+C198+C197+C196+C195+C192+C191+C187</f>
        <v>1085</v>
      </c>
      <c r="D223" s="108">
        <f t="shared" si="62"/>
        <v>93.54</v>
      </c>
      <c r="E223" s="108">
        <f t="shared" si="62"/>
        <v>0</v>
      </c>
      <c r="F223" s="108">
        <f t="shared" si="62"/>
        <v>0</v>
      </c>
      <c r="G223" s="108">
        <f t="shared" si="62"/>
        <v>0</v>
      </c>
      <c r="H223" s="108">
        <f t="shared" si="62"/>
        <v>130</v>
      </c>
      <c r="I223" s="108">
        <f t="shared" si="62"/>
        <v>0</v>
      </c>
      <c r="J223" s="108">
        <f t="shared" si="62"/>
        <v>10.95</v>
      </c>
      <c r="K223" s="108">
        <f t="shared" si="62"/>
        <v>0</v>
      </c>
      <c r="L223" s="108">
        <f t="shared" si="62"/>
        <v>1189.49</v>
      </c>
      <c r="M223" s="108">
        <f t="shared" si="62"/>
        <v>130</v>
      </c>
    </row>
    <row r="224" spans="1:13" ht="30" customHeight="1" x14ac:dyDescent="0.25">
      <c r="A224" s="118">
        <v>30</v>
      </c>
      <c r="B224" s="129" t="s">
        <v>172</v>
      </c>
      <c r="C224" s="23">
        <v>0</v>
      </c>
      <c r="D224" s="23">
        <v>0</v>
      </c>
      <c r="E224" s="23">
        <v>0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15">
        <f>+C224+D224+E224+G224+I224+J224+K224</f>
        <v>0</v>
      </c>
      <c r="M224" s="15">
        <f>F224+H224</f>
        <v>0</v>
      </c>
    </row>
    <row r="225" spans="1:13" s="107" customFormat="1" ht="30" customHeight="1" x14ac:dyDescent="0.25">
      <c r="A225" s="116"/>
      <c r="B225" s="109" t="s">
        <v>173</v>
      </c>
      <c r="C225" s="108">
        <f t="shared" ref="C225:M225" si="63">C224</f>
        <v>0</v>
      </c>
      <c r="D225" s="108">
        <f t="shared" si="63"/>
        <v>0</v>
      </c>
      <c r="E225" s="108">
        <f t="shared" si="63"/>
        <v>0</v>
      </c>
      <c r="F225" s="108">
        <f t="shared" si="63"/>
        <v>0</v>
      </c>
      <c r="G225" s="108">
        <f t="shared" si="63"/>
        <v>0</v>
      </c>
      <c r="H225" s="108">
        <f t="shared" si="63"/>
        <v>0</v>
      </c>
      <c r="I225" s="108">
        <f t="shared" si="63"/>
        <v>0</v>
      </c>
      <c r="J225" s="108">
        <f t="shared" si="63"/>
        <v>0</v>
      </c>
      <c r="K225" s="108">
        <f t="shared" si="63"/>
        <v>0</v>
      </c>
      <c r="L225" s="108">
        <f t="shared" si="63"/>
        <v>0</v>
      </c>
      <c r="M225" s="108">
        <f t="shared" si="63"/>
        <v>0</v>
      </c>
    </row>
    <row r="226" spans="1:13" ht="30" customHeight="1" x14ac:dyDescent="0.25">
      <c r="A226" s="115">
        <v>1</v>
      </c>
      <c r="B226" s="114" t="s">
        <v>174</v>
      </c>
      <c r="C226" s="23">
        <v>70</v>
      </c>
      <c r="D226" s="23">
        <v>0</v>
      </c>
      <c r="E226" s="23">
        <v>0</v>
      </c>
      <c r="F226" s="23">
        <v>0</v>
      </c>
      <c r="G226" s="23">
        <v>0</v>
      </c>
      <c r="H226" s="15">
        <v>200</v>
      </c>
      <c r="I226" s="23">
        <v>0</v>
      </c>
      <c r="J226" s="23">
        <v>0</v>
      </c>
      <c r="K226" s="23">
        <v>0</v>
      </c>
      <c r="L226" s="15">
        <f>+C226+D226+E226+G226+I226+J226+K226</f>
        <v>70</v>
      </c>
      <c r="M226" s="15">
        <f>F226+H226</f>
        <v>200</v>
      </c>
    </row>
    <row r="227" spans="1:13" ht="30" customHeight="1" x14ac:dyDescent="0.25">
      <c r="A227" s="115">
        <v>2</v>
      </c>
      <c r="B227" s="114" t="s">
        <v>175</v>
      </c>
      <c r="C227" s="23">
        <v>0</v>
      </c>
      <c r="D227" s="23">
        <v>0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15">
        <f>+C227+D227+E227+G227+I227+J227+K227</f>
        <v>0</v>
      </c>
      <c r="M227" s="15">
        <f>F227+H227</f>
        <v>0</v>
      </c>
    </row>
    <row r="228" spans="1:13" s="121" customFormat="1" ht="30" customHeight="1" x14ac:dyDescent="0.25">
      <c r="A228" s="128"/>
      <c r="B228" s="123" t="s">
        <v>174</v>
      </c>
      <c r="C228" s="122">
        <f t="shared" ref="C228:M228" si="64">+C226+C227</f>
        <v>70</v>
      </c>
      <c r="D228" s="122">
        <f t="shared" si="64"/>
        <v>0</v>
      </c>
      <c r="E228" s="122">
        <f t="shared" si="64"/>
        <v>0</v>
      </c>
      <c r="F228" s="122">
        <f t="shared" si="64"/>
        <v>0</v>
      </c>
      <c r="G228" s="122">
        <f t="shared" si="64"/>
        <v>0</v>
      </c>
      <c r="H228" s="122">
        <f t="shared" si="64"/>
        <v>200</v>
      </c>
      <c r="I228" s="122">
        <f t="shared" si="64"/>
        <v>0</v>
      </c>
      <c r="J228" s="122">
        <f t="shared" si="64"/>
        <v>0</v>
      </c>
      <c r="K228" s="122">
        <f t="shared" si="64"/>
        <v>0</v>
      </c>
      <c r="L228" s="122">
        <f t="shared" si="64"/>
        <v>70</v>
      </c>
      <c r="M228" s="122">
        <f t="shared" si="64"/>
        <v>200</v>
      </c>
    </row>
    <row r="229" spans="1:13" ht="30" customHeight="1" x14ac:dyDescent="0.25">
      <c r="A229" s="115">
        <v>3</v>
      </c>
      <c r="B229" s="114" t="s">
        <v>176</v>
      </c>
      <c r="C229" s="23">
        <v>20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15">
        <f t="shared" ref="L229:L234" si="65">+C229+D229+E229+G229+I229+J229+K229</f>
        <v>20</v>
      </c>
      <c r="M229" s="15">
        <f t="shared" ref="M229:M234" si="66">F229+H229</f>
        <v>0</v>
      </c>
    </row>
    <row r="230" spans="1:13" ht="30" customHeight="1" x14ac:dyDescent="0.25">
      <c r="A230" s="118">
        <v>4</v>
      </c>
      <c r="B230" s="117" t="s">
        <v>177</v>
      </c>
      <c r="C230" s="23">
        <v>80</v>
      </c>
      <c r="D230" s="23">
        <v>0</v>
      </c>
      <c r="E230" s="23">
        <v>0</v>
      </c>
      <c r="F230" s="23">
        <v>0</v>
      </c>
      <c r="G230" s="23">
        <v>0</v>
      </c>
      <c r="H230" s="15">
        <v>150</v>
      </c>
      <c r="I230" s="23">
        <v>0</v>
      </c>
      <c r="J230" s="23">
        <v>0</v>
      </c>
      <c r="K230" s="23">
        <v>0</v>
      </c>
      <c r="L230" s="15">
        <f t="shared" si="65"/>
        <v>80</v>
      </c>
      <c r="M230" s="15">
        <f t="shared" si="66"/>
        <v>150</v>
      </c>
    </row>
    <row r="231" spans="1:13" ht="30" customHeight="1" x14ac:dyDescent="0.25">
      <c r="A231" s="118">
        <v>5</v>
      </c>
      <c r="B231" s="117" t="s">
        <v>178</v>
      </c>
      <c r="C231" s="23">
        <f>150+239.43</f>
        <v>389.43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15">
        <f t="shared" si="65"/>
        <v>389.43</v>
      </c>
      <c r="M231" s="15">
        <f t="shared" si="66"/>
        <v>0</v>
      </c>
    </row>
    <row r="232" spans="1:13" ht="30" customHeight="1" x14ac:dyDescent="0.25">
      <c r="A232" s="118">
        <v>6</v>
      </c>
      <c r="B232" s="117" t="s">
        <v>179</v>
      </c>
      <c r="C232" s="23">
        <v>170</v>
      </c>
      <c r="D232" s="15">
        <v>70.98</v>
      </c>
      <c r="E232" s="23">
        <v>0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15">
        <f t="shared" si="65"/>
        <v>240.98000000000002</v>
      </c>
      <c r="M232" s="15">
        <f t="shared" si="66"/>
        <v>0</v>
      </c>
    </row>
    <row r="233" spans="1:13" ht="30" customHeight="1" x14ac:dyDescent="0.25">
      <c r="A233" s="118">
        <v>7</v>
      </c>
      <c r="B233" s="117" t="s">
        <v>180</v>
      </c>
      <c r="C233" s="23">
        <v>175</v>
      </c>
      <c r="D233" s="15">
        <v>120</v>
      </c>
      <c r="E233" s="23">
        <v>0</v>
      </c>
      <c r="F233" s="23">
        <v>0</v>
      </c>
      <c r="G233" s="23">
        <v>0</v>
      </c>
      <c r="H233" s="15">
        <v>100</v>
      </c>
      <c r="I233" s="23">
        <v>0</v>
      </c>
      <c r="J233" s="23">
        <v>0</v>
      </c>
      <c r="K233" s="23">
        <v>0</v>
      </c>
      <c r="L233" s="15">
        <f t="shared" si="65"/>
        <v>295</v>
      </c>
      <c r="M233" s="15">
        <f t="shared" si="66"/>
        <v>100</v>
      </c>
    </row>
    <row r="234" spans="1:13" ht="30" customHeight="1" x14ac:dyDescent="0.25">
      <c r="A234" s="115">
        <v>8</v>
      </c>
      <c r="B234" s="114" t="s">
        <v>181</v>
      </c>
      <c r="C234" s="23">
        <v>0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15">
        <f t="shared" si="65"/>
        <v>0</v>
      </c>
      <c r="M234" s="15">
        <f t="shared" si="66"/>
        <v>0</v>
      </c>
    </row>
    <row r="235" spans="1:13" s="121" customFormat="1" ht="30" customHeight="1" x14ac:dyDescent="0.25">
      <c r="A235" s="128"/>
      <c r="B235" s="123" t="s">
        <v>180</v>
      </c>
      <c r="C235" s="122">
        <f t="shared" ref="C235:M235" si="67">+C233+C234</f>
        <v>175</v>
      </c>
      <c r="D235" s="122">
        <f t="shared" si="67"/>
        <v>120</v>
      </c>
      <c r="E235" s="122">
        <f t="shared" si="67"/>
        <v>0</v>
      </c>
      <c r="F235" s="122">
        <f t="shared" si="67"/>
        <v>0</v>
      </c>
      <c r="G235" s="122">
        <f t="shared" si="67"/>
        <v>0</v>
      </c>
      <c r="H235" s="122">
        <f t="shared" si="67"/>
        <v>100</v>
      </c>
      <c r="I235" s="122">
        <f t="shared" si="67"/>
        <v>0</v>
      </c>
      <c r="J235" s="122">
        <f t="shared" si="67"/>
        <v>0</v>
      </c>
      <c r="K235" s="122">
        <f t="shared" si="67"/>
        <v>0</v>
      </c>
      <c r="L235" s="122">
        <f t="shared" si="67"/>
        <v>295</v>
      </c>
      <c r="M235" s="122">
        <f t="shared" si="67"/>
        <v>100</v>
      </c>
    </row>
    <row r="236" spans="1:13" ht="30" customHeight="1" x14ac:dyDescent="0.25">
      <c r="A236" s="118">
        <v>9</v>
      </c>
      <c r="B236" s="117" t="s">
        <v>182</v>
      </c>
      <c r="C236" s="23">
        <v>160</v>
      </c>
      <c r="D236" s="23">
        <v>0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15">
        <f>+C236+D236+E236+G236+I236+J236+K236</f>
        <v>160</v>
      </c>
      <c r="M236" s="15">
        <f>F236+H236</f>
        <v>0</v>
      </c>
    </row>
    <row r="237" spans="1:13" ht="30" customHeight="1" x14ac:dyDescent="0.25">
      <c r="A237" s="115">
        <v>10</v>
      </c>
      <c r="B237" s="114" t="s">
        <v>183</v>
      </c>
      <c r="C237" s="23">
        <v>0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15">
        <f>+C237+D237+E237+G237+I237+J237+K237</f>
        <v>0</v>
      </c>
      <c r="M237" s="15">
        <f>F237+H237</f>
        <v>0</v>
      </c>
    </row>
    <row r="238" spans="1:13" s="121" customFormat="1" ht="30" customHeight="1" x14ac:dyDescent="0.25">
      <c r="A238" s="127"/>
      <c r="B238" s="126" t="s">
        <v>182</v>
      </c>
      <c r="C238" s="125">
        <f t="shared" ref="C238:M238" si="68">+C236+C237</f>
        <v>160</v>
      </c>
      <c r="D238" s="125">
        <f t="shared" si="68"/>
        <v>0</v>
      </c>
      <c r="E238" s="125">
        <f t="shared" si="68"/>
        <v>0</v>
      </c>
      <c r="F238" s="125">
        <f t="shared" si="68"/>
        <v>0</v>
      </c>
      <c r="G238" s="125">
        <f t="shared" si="68"/>
        <v>0</v>
      </c>
      <c r="H238" s="125">
        <f t="shared" si="68"/>
        <v>0</v>
      </c>
      <c r="I238" s="125">
        <f t="shared" si="68"/>
        <v>0</v>
      </c>
      <c r="J238" s="125">
        <f t="shared" si="68"/>
        <v>0</v>
      </c>
      <c r="K238" s="125">
        <f t="shared" si="68"/>
        <v>0</v>
      </c>
      <c r="L238" s="125">
        <f t="shared" si="68"/>
        <v>160</v>
      </c>
      <c r="M238" s="125">
        <f t="shared" si="68"/>
        <v>0</v>
      </c>
    </row>
    <row r="239" spans="1:13" ht="30" customHeight="1" x14ac:dyDescent="0.25">
      <c r="A239" s="115">
        <v>11</v>
      </c>
      <c r="B239" s="114" t="s">
        <v>184</v>
      </c>
      <c r="C239" s="23">
        <v>50</v>
      </c>
      <c r="D239" s="23">
        <v>0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15">
        <f>+C239+D239+E239+G239+I239+J239+K239</f>
        <v>50</v>
      </c>
      <c r="M239" s="15">
        <f>F239+H239</f>
        <v>0</v>
      </c>
    </row>
    <row r="240" spans="1:13" s="107" customFormat="1" ht="30" customHeight="1" x14ac:dyDescent="0.25">
      <c r="A240" s="116"/>
      <c r="B240" s="109" t="s">
        <v>185</v>
      </c>
      <c r="C240" s="108">
        <f t="shared" ref="C240:M240" si="69">+C239+C238+C235+C232+C231+C230+C229+C228</f>
        <v>1114.43</v>
      </c>
      <c r="D240" s="108">
        <f t="shared" si="69"/>
        <v>190.98000000000002</v>
      </c>
      <c r="E240" s="108">
        <f t="shared" si="69"/>
        <v>0</v>
      </c>
      <c r="F240" s="108">
        <f t="shared" si="69"/>
        <v>0</v>
      </c>
      <c r="G240" s="108">
        <f t="shared" si="69"/>
        <v>0</v>
      </c>
      <c r="H240" s="108">
        <f t="shared" si="69"/>
        <v>450</v>
      </c>
      <c r="I240" s="108">
        <f t="shared" si="69"/>
        <v>0</v>
      </c>
      <c r="J240" s="108">
        <f t="shared" si="69"/>
        <v>0</v>
      </c>
      <c r="K240" s="108">
        <f t="shared" si="69"/>
        <v>0</v>
      </c>
      <c r="L240" s="108">
        <f t="shared" si="69"/>
        <v>1305.4100000000001</v>
      </c>
      <c r="M240" s="108">
        <f t="shared" si="69"/>
        <v>450</v>
      </c>
    </row>
    <row r="241" spans="1:13" ht="30" customHeight="1" x14ac:dyDescent="0.25">
      <c r="A241" s="118">
        <v>1</v>
      </c>
      <c r="B241" s="117" t="s">
        <v>186</v>
      </c>
      <c r="C241" s="23">
        <v>80</v>
      </c>
      <c r="D241" s="23">
        <v>0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15">
        <f t="shared" ref="L241:L247" si="70">+C241+D241+E241+G241+I241+J241+K241</f>
        <v>80</v>
      </c>
      <c r="M241" s="15">
        <f t="shared" ref="M241:M247" si="71">F241+H241</f>
        <v>0</v>
      </c>
    </row>
    <row r="242" spans="1:13" ht="30" customHeight="1" x14ac:dyDescent="0.25">
      <c r="A242" s="115">
        <v>2</v>
      </c>
      <c r="B242" s="114" t="s">
        <v>187</v>
      </c>
      <c r="C242" s="23">
        <v>5</v>
      </c>
      <c r="D242" s="23">
        <v>0</v>
      </c>
      <c r="E242" s="23">
        <v>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15">
        <f t="shared" si="70"/>
        <v>5</v>
      </c>
      <c r="M242" s="15">
        <f t="shared" si="71"/>
        <v>0</v>
      </c>
    </row>
    <row r="243" spans="1:13" ht="30" customHeight="1" x14ac:dyDescent="0.25">
      <c r="A243" s="115">
        <v>3</v>
      </c>
      <c r="B243" s="114" t="s">
        <v>188</v>
      </c>
      <c r="C243" s="23">
        <v>10</v>
      </c>
      <c r="D243" s="23">
        <v>0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15">
        <f t="shared" si="70"/>
        <v>10</v>
      </c>
      <c r="M243" s="15">
        <f t="shared" si="71"/>
        <v>0</v>
      </c>
    </row>
    <row r="244" spans="1:13" ht="30" customHeight="1" x14ac:dyDescent="0.25">
      <c r="A244" s="118">
        <v>4</v>
      </c>
      <c r="B244" s="117" t="s">
        <v>189</v>
      </c>
      <c r="C244" s="23">
        <v>30</v>
      </c>
      <c r="D244" s="23">
        <v>0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15">
        <f t="shared" si="70"/>
        <v>30</v>
      </c>
      <c r="M244" s="15">
        <f t="shared" si="71"/>
        <v>0</v>
      </c>
    </row>
    <row r="245" spans="1:13" ht="30" customHeight="1" x14ac:dyDescent="0.25">
      <c r="A245" s="115">
        <v>5</v>
      </c>
      <c r="B245" s="114" t="s">
        <v>190</v>
      </c>
      <c r="C245" s="23">
        <v>10</v>
      </c>
      <c r="D245" s="23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15">
        <f t="shared" si="70"/>
        <v>10</v>
      </c>
      <c r="M245" s="15">
        <f t="shared" si="71"/>
        <v>0</v>
      </c>
    </row>
    <row r="246" spans="1:13" ht="30" customHeight="1" x14ac:dyDescent="0.25">
      <c r="A246" s="115">
        <v>6</v>
      </c>
      <c r="B246" s="114" t="s">
        <v>191</v>
      </c>
      <c r="C246" s="23">
        <v>15</v>
      </c>
      <c r="D246" s="23">
        <v>0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15">
        <f t="shared" si="70"/>
        <v>15</v>
      </c>
      <c r="M246" s="15">
        <f t="shared" si="71"/>
        <v>0</v>
      </c>
    </row>
    <row r="247" spans="1:13" ht="30" customHeight="1" x14ac:dyDescent="0.25">
      <c r="A247" s="118">
        <v>7</v>
      </c>
      <c r="B247" s="117" t="s">
        <v>192</v>
      </c>
      <c r="C247" s="23">
        <v>15</v>
      </c>
      <c r="D247" s="23">
        <v>0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15">
        <f t="shared" si="70"/>
        <v>15</v>
      </c>
      <c r="M247" s="15">
        <f t="shared" si="71"/>
        <v>0</v>
      </c>
    </row>
    <row r="248" spans="1:13" s="121" customFormat="1" ht="30" customHeight="1" x14ac:dyDescent="0.25">
      <c r="A248" s="127"/>
      <c r="B248" s="126" t="s">
        <v>186</v>
      </c>
      <c r="C248" s="125">
        <f t="shared" ref="C248:M248" si="72">SUM(C241:C247)</f>
        <v>165</v>
      </c>
      <c r="D248" s="125">
        <f t="shared" si="72"/>
        <v>0</v>
      </c>
      <c r="E248" s="125">
        <f t="shared" si="72"/>
        <v>0</v>
      </c>
      <c r="F248" s="125">
        <f t="shared" si="72"/>
        <v>0</v>
      </c>
      <c r="G248" s="125">
        <f t="shared" si="72"/>
        <v>0</v>
      </c>
      <c r="H248" s="125">
        <f t="shared" si="72"/>
        <v>0</v>
      </c>
      <c r="I248" s="125">
        <f t="shared" si="72"/>
        <v>0</v>
      </c>
      <c r="J248" s="125">
        <f t="shared" si="72"/>
        <v>0</v>
      </c>
      <c r="K248" s="125">
        <f t="shared" si="72"/>
        <v>0</v>
      </c>
      <c r="L248" s="125">
        <f t="shared" si="72"/>
        <v>165</v>
      </c>
      <c r="M248" s="125">
        <f t="shared" si="72"/>
        <v>0</v>
      </c>
    </row>
    <row r="249" spans="1:13" ht="30" customHeight="1" x14ac:dyDescent="0.25">
      <c r="A249" s="115">
        <v>8</v>
      </c>
      <c r="B249" s="114" t="s">
        <v>193</v>
      </c>
      <c r="C249" s="23">
        <v>0</v>
      </c>
      <c r="D249" s="15">
        <v>26.75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15">
        <f>+C249+D249+E249+G249+I249+J249+K249</f>
        <v>26.75</v>
      </c>
      <c r="M249" s="15">
        <f>F249+H249</f>
        <v>0</v>
      </c>
    </row>
    <row r="250" spans="1:13" ht="30" customHeight="1" x14ac:dyDescent="0.25">
      <c r="A250" s="118">
        <v>9</v>
      </c>
      <c r="B250" s="117" t="s">
        <v>194</v>
      </c>
      <c r="C250" s="23">
        <v>40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15">
        <f>+C250+D250+E250+G250+I250+J250+K250</f>
        <v>40</v>
      </c>
      <c r="M250" s="15">
        <f>F250+H250</f>
        <v>0</v>
      </c>
    </row>
    <row r="251" spans="1:13" ht="30" customHeight="1" x14ac:dyDescent="0.25">
      <c r="A251" s="118">
        <v>10</v>
      </c>
      <c r="B251" s="117" t="s">
        <v>195</v>
      </c>
      <c r="C251" s="23">
        <v>15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15">
        <f>+C251+D251+E251+G251+I251+J251+K251</f>
        <v>15</v>
      </c>
      <c r="M251" s="15">
        <f>F251+H251</f>
        <v>0</v>
      </c>
    </row>
    <row r="252" spans="1:13" ht="30" customHeight="1" x14ac:dyDescent="0.25">
      <c r="A252" s="115">
        <v>11</v>
      </c>
      <c r="B252" s="114" t="s">
        <v>196</v>
      </c>
      <c r="C252" s="23">
        <v>10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15">
        <f>+C252+D252+E252+G252+I252+J252+K252</f>
        <v>10</v>
      </c>
      <c r="M252" s="15">
        <f>F252+H252</f>
        <v>0</v>
      </c>
    </row>
    <row r="253" spans="1:13" s="121" customFormat="1" ht="30" customHeight="1" x14ac:dyDescent="0.25">
      <c r="A253" s="127"/>
      <c r="B253" s="126" t="s">
        <v>193</v>
      </c>
      <c r="C253" s="125">
        <f t="shared" ref="C253:M253" si="73">+C249+C250+C251+C252</f>
        <v>65</v>
      </c>
      <c r="D253" s="125">
        <f t="shared" si="73"/>
        <v>26.75</v>
      </c>
      <c r="E253" s="125">
        <f t="shared" si="73"/>
        <v>0</v>
      </c>
      <c r="F253" s="125">
        <f t="shared" si="73"/>
        <v>0</v>
      </c>
      <c r="G253" s="125">
        <f t="shared" si="73"/>
        <v>0</v>
      </c>
      <c r="H253" s="125">
        <f t="shared" si="73"/>
        <v>0</v>
      </c>
      <c r="I253" s="125">
        <f t="shared" si="73"/>
        <v>0</v>
      </c>
      <c r="J253" s="125">
        <f t="shared" si="73"/>
        <v>0</v>
      </c>
      <c r="K253" s="125">
        <f t="shared" si="73"/>
        <v>0</v>
      </c>
      <c r="L253" s="125">
        <f t="shared" si="73"/>
        <v>91.75</v>
      </c>
      <c r="M253" s="125">
        <f t="shared" si="73"/>
        <v>0</v>
      </c>
    </row>
    <row r="254" spans="1:13" ht="30" customHeight="1" x14ac:dyDescent="0.25">
      <c r="A254" s="118">
        <v>13</v>
      </c>
      <c r="B254" s="117" t="s">
        <v>197</v>
      </c>
      <c r="C254" s="23">
        <v>70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15">
        <f>+C254+D254+E254+G254+I254+J254+K254</f>
        <v>70</v>
      </c>
      <c r="M254" s="15">
        <f>F254+H254</f>
        <v>0</v>
      </c>
    </row>
    <row r="255" spans="1:13" ht="30" customHeight="1" x14ac:dyDescent="0.25">
      <c r="A255" s="115">
        <v>14</v>
      </c>
      <c r="B255" s="114" t="s">
        <v>198</v>
      </c>
      <c r="C255" s="23">
        <v>0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15">
        <f>+C255+D255+E255+G255+I255+J255+K255</f>
        <v>0</v>
      </c>
      <c r="M255" s="15">
        <f>F255+H255</f>
        <v>0</v>
      </c>
    </row>
    <row r="256" spans="1:13" s="121" customFormat="1" ht="30" customHeight="1" x14ac:dyDescent="0.25">
      <c r="A256" s="127"/>
      <c r="B256" s="126" t="s">
        <v>197</v>
      </c>
      <c r="C256" s="125">
        <f t="shared" ref="C256:M256" si="74">+C254+C255</f>
        <v>70</v>
      </c>
      <c r="D256" s="125">
        <f t="shared" si="74"/>
        <v>0</v>
      </c>
      <c r="E256" s="125">
        <f t="shared" si="74"/>
        <v>0</v>
      </c>
      <c r="F256" s="125">
        <f t="shared" si="74"/>
        <v>0</v>
      </c>
      <c r="G256" s="125">
        <f t="shared" si="74"/>
        <v>0</v>
      </c>
      <c r="H256" s="125">
        <f t="shared" si="74"/>
        <v>0</v>
      </c>
      <c r="I256" s="125">
        <f t="shared" si="74"/>
        <v>0</v>
      </c>
      <c r="J256" s="125">
        <f t="shared" si="74"/>
        <v>0</v>
      </c>
      <c r="K256" s="125">
        <f t="shared" si="74"/>
        <v>0</v>
      </c>
      <c r="L256" s="125">
        <f t="shared" si="74"/>
        <v>70</v>
      </c>
      <c r="M256" s="125">
        <f t="shared" si="74"/>
        <v>0</v>
      </c>
    </row>
    <row r="257" spans="1:13" ht="30" customHeight="1" x14ac:dyDescent="0.25">
      <c r="A257" s="118">
        <v>15</v>
      </c>
      <c r="B257" s="117" t="s">
        <v>258</v>
      </c>
      <c r="C257" s="23">
        <v>200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15">
        <f>+C257+D257+E257+G257+I257+J257+K257</f>
        <v>200</v>
      </c>
      <c r="M257" s="15">
        <f>F257+H257</f>
        <v>0</v>
      </c>
    </row>
    <row r="258" spans="1:13" ht="30" customHeight="1" x14ac:dyDescent="0.25">
      <c r="A258" s="118">
        <v>16</v>
      </c>
      <c r="B258" s="117" t="s">
        <v>200</v>
      </c>
      <c r="C258" s="23">
        <v>0</v>
      </c>
      <c r="D258" s="23">
        <v>0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15">
        <f>+C258+D258+E258+G258+I258+J258+K258</f>
        <v>0</v>
      </c>
      <c r="M258" s="15">
        <f>F258+H258</f>
        <v>0</v>
      </c>
    </row>
    <row r="259" spans="1:13" ht="30" customHeight="1" x14ac:dyDescent="0.25">
      <c r="A259" s="118">
        <v>17</v>
      </c>
      <c r="B259" s="117" t="s">
        <v>201</v>
      </c>
      <c r="C259" s="23">
        <v>0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15">
        <f>+C259+D259+E259+G259+I259+J259+K259</f>
        <v>0</v>
      </c>
      <c r="M259" s="15">
        <f>F259+H259</f>
        <v>0</v>
      </c>
    </row>
    <row r="260" spans="1:13" s="121" customFormat="1" ht="30" customHeight="1" x14ac:dyDescent="0.25">
      <c r="A260" s="127"/>
      <c r="B260" s="126" t="s">
        <v>199</v>
      </c>
      <c r="C260" s="125">
        <f t="shared" ref="C260:M260" si="75">+C257+C258+C259</f>
        <v>200</v>
      </c>
      <c r="D260" s="125">
        <f t="shared" si="75"/>
        <v>0</v>
      </c>
      <c r="E260" s="125">
        <f t="shared" si="75"/>
        <v>0</v>
      </c>
      <c r="F260" s="125">
        <f t="shared" si="75"/>
        <v>0</v>
      </c>
      <c r="G260" s="125">
        <f t="shared" si="75"/>
        <v>0</v>
      </c>
      <c r="H260" s="125">
        <f t="shared" si="75"/>
        <v>0</v>
      </c>
      <c r="I260" s="125">
        <f t="shared" si="75"/>
        <v>0</v>
      </c>
      <c r="J260" s="125">
        <f t="shared" si="75"/>
        <v>0</v>
      </c>
      <c r="K260" s="125">
        <f t="shared" si="75"/>
        <v>0</v>
      </c>
      <c r="L260" s="125">
        <f t="shared" si="75"/>
        <v>200</v>
      </c>
      <c r="M260" s="125">
        <f t="shared" si="75"/>
        <v>0</v>
      </c>
    </row>
    <row r="261" spans="1:13" ht="30" customHeight="1" x14ac:dyDescent="0.25">
      <c r="A261" s="115">
        <v>18</v>
      </c>
      <c r="B261" s="114" t="s">
        <v>202</v>
      </c>
      <c r="C261" s="23">
        <v>30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15">
        <f>+C261+D261+E261+G261+I261+J261+K261</f>
        <v>30</v>
      </c>
      <c r="M261" s="15">
        <f>F261+H261</f>
        <v>0</v>
      </c>
    </row>
    <row r="262" spans="1:13" s="107" customFormat="1" ht="30" customHeight="1" x14ac:dyDescent="0.25">
      <c r="A262" s="116"/>
      <c r="B262" s="109" t="s">
        <v>203</v>
      </c>
      <c r="C262" s="108">
        <f t="shared" ref="C262:M262" si="76">+C261+C260+C256+C253+C248</f>
        <v>530</v>
      </c>
      <c r="D262" s="108">
        <f t="shared" si="76"/>
        <v>26.75</v>
      </c>
      <c r="E262" s="108">
        <f t="shared" si="76"/>
        <v>0</v>
      </c>
      <c r="F262" s="108">
        <f t="shared" si="76"/>
        <v>0</v>
      </c>
      <c r="G262" s="108">
        <f t="shared" si="76"/>
        <v>0</v>
      </c>
      <c r="H262" s="108">
        <f t="shared" si="76"/>
        <v>0</v>
      </c>
      <c r="I262" s="108">
        <f t="shared" si="76"/>
        <v>0</v>
      </c>
      <c r="J262" s="108">
        <f t="shared" si="76"/>
        <v>0</v>
      </c>
      <c r="K262" s="108">
        <f t="shared" si="76"/>
        <v>0</v>
      </c>
      <c r="L262" s="108">
        <f t="shared" si="76"/>
        <v>556.75</v>
      </c>
      <c r="M262" s="108">
        <f t="shared" si="76"/>
        <v>0</v>
      </c>
    </row>
    <row r="263" spans="1:13" ht="30" customHeight="1" x14ac:dyDescent="0.25">
      <c r="A263" s="115">
        <v>1</v>
      </c>
      <c r="B263" s="114" t="s">
        <v>204</v>
      </c>
      <c r="C263" s="23">
        <v>0</v>
      </c>
      <c r="D263" s="23">
        <v>0</v>
      </c>
      <c r="E263" s="15">
        <f>245+390-390+802.37</f>
        <v>1047.3699999999999</v>
      </c>
      <c r="F263" s="15">
        <f>10+30+187.79-55+200</f>
        <v>372.78999999999996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15">
        <f>+C263+D263+E263+G263+I263+J263+K263</f>
        <v>1047.3699999999999</v>
      </c>
      <c r="M263" s="15">
        <f>F263+H263</f>
        <v>372.78999999999996</v>
      </c>
    </row>
    <row r="264" spans="1:13" ht="30" customHeight="1" x14ac:dyDescent="0.25">
      <c r="A264" s="115">
        <v>2</v>
      </c>
      <c r="B264" s="114" t="s">
        <v>205</v>
      </c>
      <c r="C264" s="23">
        <v>0</v>
      </c>
      <c r="D264" s="23">
        <v>0</v>
      </c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15">
        <f>+C264+D264+E264+G264+I264+J264+K264</f>
        <v>0</v>
      </c>
      <c r="M264" s="15">
        <f>F264+H264</f>
        <v>0</v>
      </c>
    </row>
    <row r="265" spans="1:13" s="107" customFormat="1" ht="30" customHeight="1" x14ac:dyDescent="0.25">
      <c r="A265" s="113"/>
      <c r="B265" s="112" t="s">
        <v>206</v>
      </c>
      <c r="C265" s="111">
        <f t="shared" ref="C265:M265" si="77">SUM(C263:C264)</f>
        <v>0</v>
      </c>
      <c r="D265" s="111">
        <f t="shared" si="77"/>
        <v>0</v>
      </c>
      <c r="E265" s="111">
        <f t="shared" si="77"/>
        <v>1047.3699999999999</v>
      </c>
      <c r="F265" s="111">
        <f t="shared" si="77"/>
        <v>372.78999999999996</v>
      </c>
      <c r="G265" s="111">
        <f t="shared" si="77"/>
        <v>0</v>
      </c>
      <c r="H265" s="111">
        <f t="shared" si="77"/>
        <v>0</v>
      </c>
      <c r="I265" s="111">
        <f t="shared" si="77"/>
        <v>0</v>
      </c>
      <c r="J265" s="111">
        <f t="shared" si="77"/>
        <v>0</v>
      </c>
      <c r="K265" s="111">
        <f t="shared" si="77"/>
        <v>0</v>
      </c>
      <c r="L265" s="111">
        <f t="shared" si="77"/>
        <v>1047.3699999999999</v>
      </c>
      <c r="M265" s="111">
        <f t="shared" si="77"/>
        <v>372.78999999999996</v>
      </c>
    </row>
    <row r="266" spans="1:13" ht="30" customHeight="1" x14ac:dyDescent="0.25">
      <c r="A266" s="115">
        <v>1</v>
      </c>
      <c r="B266" s="114" t="s">
        <v>207</v>
      </c>
      <c r="C266" s="23">
        <v>200</v>
      </c>
      <c r="D266" s="15">
        <v>24.95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15">
        <f>+C266+D266+E266+G266+I266+J266+K266</f>
        <v>224.95</v>
      </c>
      <c r="M266" s="15">
        <f>F266+H266</f>
        <v>0</v>
      </c>
    </row>
    <row r="267" spans="1:13" ht="30" customHeight="1" x14ac:dyDescent="0.25">
      <c r="A267" s="115">
        <v>2</v>
      </c>
      <c r="B267" s="114" t="s">
        <v>208</v>
      </c>
      <c r="C267" s="23">
        <v>15</v>
      </c>
      <c r="D267" s="15">
        <v>7.56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15">
        <f>+C267+D267+E267+G267+I267+J267+K267</f>
        <v>22.56</v>
      </c>
      <c r="M267" s="15">
        <f>F267+H267</f>
        <v>0</v>
      </c>
    </row>
    <row r="268" spans="1:13" ht="30" customHeight="1" x14ac:dyDescent="0.25">
      <c r="A268" s="115">
        <v>3</v>
      </c>
      <c r="B268" s="114" t="s">
        <v>209</v>
      </c>
      <c r="C268" s="23">
        <v>0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0</v>
      </c>
      <c r="L268" s="15">
        <f>+C268+D268+E268+G268+I268+J268+K268</f>
        <v>0</v>
      </c>
      <c r="M268" s="15">
        <f>F268+H268</f>
        <v>0</v>
      </c>
    </row>
    <row r="269" spans="1:13" s="121" customFormat="1" ht="30" customHeight="1" x14ac:dyDescent="0.25">
      <c r="A269" s="124"/>
      <c r="B269" s="123" t="s">
        <v>208</v>
      </c>
      <c r="C269" s="122">
        <f t="shared" ref="C269:M269" si="78">+C267+C268</f>
        <v>15</v>
      </c>
      <c r="D269" s="122">
        <f t="shared" si="78"/>
        <v>7.56</v>
      </c>
      <c r="E269" s="122">
        <f t="shared" si="78"/>
        <v>0</v>
      </c>
      <c r="F269" s="122">
        <f t="shared" si="78"/>
        <v>0</v>
      </c>
      <c r="G269" s="122">
        <f t="shared" si="78"/>
        <v>0</v>
      </c>
      <c r="H269" s="122">
        <f t="shared" si="78"/>
        <v>0</v>
      </c>
      <c r="I269" s="122">
        <f t="shared" si="78"/>
        <v>0</v>
      </c>
      <c r="J269" s="122">
        <f t="shared" si="78"/>
        <v>0</v>
      </c>
      <c r="K269" s="122">
        <f t="shared" si="78"/>
        <v>0</v>
      </c>
      <c r="L269" s="122">
        <f t="shared" si="78"/>
        <v>22.56</v>
      </c>
      <c r="M269" s="122">
        <f t="shared" si="78"/>
        <v>0</v>
      </c>
    </row>
    <row r="270" spans="1:13" ht="45.75" customHeight="1" x14ac:dyDescent="0.25">
      <c r="A270" s="115">
        <v>4</v>
      </c>
      <c r="B270" s="114" t="s">
        <v>210</v>
      </c>
      <c r="C270" s="23">
        <v>0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15">
        <f>+C270+D270+E270+G270+I270+J270+K270</f>
        <v>0</v>
      </c>
      <c r="M270" s="15">
        <f>F270+H270</f>
        <v>0</v>
      </c>
    </row>
    <row r="271" spans="1:13" s="107" customFormat="1" ht="30" customHeight="1" x14ac:dyDescent="0.25">
      <c r="A271" s="113"/>
      <c r="B271" s="112" t="s">
        <v>211</v>
      </c>
      <c r="C271" s="111">
        <f t="shared" ref="C271:M271" si="79">+C266+C269+C270</f>
        <v>215</v>
      </c>
      <c r="D271" s="111">
        <f t="shared" si="79"/>
        <v>32.51</v>
      </c>
      <c r="E271" s="111">
        <f t="shared" si="79"/>
        <v>0</v>
      </c>
      <c r="F271" s="111">
        <f t="shared" si="79"/>
        <v>0</v>
      </c>
      <c r="G271" s="111">
        <f t="shared" si="79"/>
        <v>0</v>
      </c>
      <c r="H271" s="111">
        <f t="shared" si="79"/>
        <v>0</v>
      </c>
      <c r="I271" s="111">
        <f t="shared" si="79"/>
        <v>0</v>
      </c>
      <c r="J271" s="111">
        <f t="shared" si="79"/>
        <v>0</v>
      </c>
      <c r="K271" s="111">
        <f t="shared" si="79"/>
        <v>0</v>
      </c>
      <c r="L271" s="111">
        <f t="shared" si="79"/>
        <v>247.51</v>
      </c>
      <c r="M271" s="111">
        <f t="shared" si="79"/>
        <v>0</v>
      </c>
    </row>
    <row r="272" spans="1:13" ht="30" customHeight="1" x14ac:dyDescent="0.25">
      <c r="A272" s="118">
        <v>1</v>
      </c>
      <c r="B272" s="117" t="s">
        <v>212</v>
      </c>
      <c r="C272" s="23">
        <v>300</v>
      </c>
      <c r="D272" s="23">
        <v>0</v>
      </c>
      <c r="E272" s="23">
        <v>0</v>
      </c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15">
        <f>+C272+D272+E272+G272+I272+J272+K272</f>
        <v>300</v>
      </c>
      <c r="M272" s="15">
        <f>F272+H272</f>
        <v>0</v>
      </c>
    </row>
    <row r="273" spans="1:13" s="107" customFormat="1" ht="30" customHeight="1" x14ac:dyDescent="0.25">
      <c r="A273" s="113"/>
      <c r="B273" s="112" t="s">
        <v>213</v>
      </c>
      <c r="C273" s="111">
        <f t="shared" ref="C273:M273" si="80">SUM(C272:C272)</f>
        <v>300</v>
      </c>
      <c r="D273" s="111">
        <f t="shared" si="80"/>
        <v>0</v>
      </c>
      <c r="E273" s="111">
        <f t="shared" si="80"/>
        <v>0</v>
      </c>
      <c r="F273" s="111">
        <f t="shared" si="80"/>
        <v>0</v>
      </c>
      <c r="G273" s="111">
        <f t="shared" si="80"/>
        <v>0</v>
      </c>
      <c r="H273" s="111">
        <f t="shared" si="80"/>
        <v>0</v>
      </c>
      <c r="I273" s="111">
        <f t="shared" si="80"/>
        <v>0</v>
      </c>
      <c r="J273" s="111">
        <f t="shared" si="80"/>
        <v>0</v>
      </c>
      <c r="K273" s="111">
        <f t="shared" si="80"/>
        <v>0</v>
      </c>
      <c r="L273" s="111">
        <f t="shared" si="80"/>
        <v>300</v>
      </c>
      <c r="M273" s="111">
        <f t="shared" si="80"/>
        <v>0</v>
      </c>
    </row>
    <row r="274" spans="1:13" ht="30" customHeight="1" x14ac:dyDescent="0.25">
      <c r="A274" s="118">
        <v>1</v>
      </c>
      <c r="B274" s="117" t="s">
        <v>214</v>
      </c>
      <c r="C274" s="23">
        <f>165+130</f>
        <v>295</v>
      </c>
      <c r="D274" s="23">
        <v>0</v>
      </c>
      <c r="E274" s="23">
        <v>0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15">
        <f t="shared" ref="L274:L285" si="81">+C274+D274+E274+G274+I274+J274+K274</f>
        <v>295</v>
      </c>
      <c r="M274" s="15">
        <f t="shared" ref="M274:M285" si="82">F274+H274</f>
        <v>0</v>
      </c>
    </row>
    <row r="275" spans="1:13" ht="30" customHeight="1" x14ac:dyDescent="0.25">
      <c r="A275" s="115">
        <v>2</v>
      </c>
      <c r="B275" s="114" t="s">
        <v>215</v>
      </c>
      <c r="C275" s="23">
        <v>20</v>
      </c>
      <c r="D275" s="23">
        <v>0</v>
      </c>
      <c r="E275" s="23">
        <v>0</v>
      </c>
      <c r="F275" s="23">
        <v>0</v>
      </c>
      <c r="G275" s="23">
        <v>0</v>
      </c>
      <c r="H275" s="23">
        <v>0</v>
      </c>
      <c r="I275" s="15">
        <v>43.23</v>
      </c>
      <c r="J275" s="23">
        <v>0</v>
      </c>
      <c r="K275" s="23">
        <v>0</v>
      </c>
      <c r="L275" s="15">
        <f t="shared" si="81"/>
        <v>63.23</v>
      </c>
      <c r="M275" s="15">
        <f t="shared" si="82"/>
        <v>0</v>
      </c>
    </row>
    <row r="276" spans="1:13" ht="30" customHeight="1" x14ac:dyDescent="0.25">
      <c r="A276" s="118">
        <v>3</v>
      </c>
      <c r="B276" s="117" t="s">
        <v>216</v>
      </c>
      <c r="C276" s="23">
        <v>80</v>
      </c>
      <c r="D276" s="23">
        <v>0</v>
      </c>
      <c r="E276" s="23">
        <v>0</v>
      </c>
      <c r="F276" s="23">
        <v>0</v>
      </c>
      <c r="G276" s="23">
        <v>0</v>
      </c>
      <c r="H276" s="23">
        <v>0</v>
      </c>
      <c r="I276" s="15">
        <v>12.03</v>
      </c>
      <c r="J276" s="23">
        <v>0</v>
      </c>
      <c r="K276" s="23">
        <v>0</v>
      </c>
      <c r="L276" s="15">
        <f t="shared" si="81"/>
        <v>92.03</v>
      </c>
      <c r="M276" s="15">
        <f t="shared" si="82"/>
        <v>0</v>
      </c>
    </row>
    <row r="277" spans="1:13" ht="30" customHeight="1" x14ac:dyDescent="0.25">
      <c r="A277" s="118">
        <v>4</v>
      </c>
      <c r="B277" s="117" t="s">
        <v>217</v>
      </c>
      <c r="C277" s="23">
        <v>200</v>
      </c>
      <c r="D277" s="23">
        <v>0</v>
      </c>
      <c r="E277" s="23">
        <v>0</v>
      </c>
      <c r="F277" s="23">
        <v>0</v>
      </c>
      <c r="G277" s="23">
        <v>0</v>
      </c>
      <c r="H277" s="23">
        <v>0</v>
      </c>
      <c r="I277" s="15">
        <v>28.48</v>
      </c>
      <c r="J277" s="23">
        <v>0</v>
      </c>
      <c r="K277" s="23">
        <v>0</v>
      </c>
      <c r="L277" s="15">
        <f t="shared" si="81"/>
        <v>228.48</v>
      </c>
      <c r="M277" s="15">
        <f t="shared" si="82"/>
        <v>0</v>
      </c>
    </row>
    <row r="278" spans="1:13" ht="30" customHeight="1" x14ac:dyDescent="0.25">
      <c r="A278" s="118">
        <v>5</v>
      </c>
      <c r="B278" s="117" t="s">
        <v>218</v>
      </c>
      <c r="C278" s="23">
        <v>140</v>
      </c>
      <c r="D278" s="23">
        <v>0</v>
      </c>
      <c r="E278" s="23">
        <v>0</v>
      </c>
      <c r="F278" s="23">
        <v>0</v>
      </c>
      <c r="G278" s="23">
        <v>0</v>
      </c>
      <c r="H278" s="23">
        <v>0</v>
      </c>
      <c r="I278" s="15">
        <v>18.73</v>
      </c>
      <c r="J278" s="23">
        <v>0</v>
      </c>
      <c r="K278" s="23">
        <v>0</v>
      </c>
      <c r="L278" s="15">
        <f t="shared" si="81"/>
        <v>158.72999999999999</v>
      </c>
      <c r="M278" s="15">
        <f t="shared" si="82"/>
        <v>0</v>
      </c>
    </row>
    <row r="279" spans="1:13" ht="30" customHeight="1" x14ac:dyDescent="0.25">
      <c r="A279" s="118">
        <v>6</v>
      </c>
      <c r="B279" s="117" t="s">
        <v>219</v>
      </c>
      <c r="C279" s="23">
        <v>125</v>
      </c>
      <c r="D279" s="23">
        <v>0</v>
      </c>
      <c r="E279" s="23">
        <v>0</v>
      </c>
      <c r="F279" s="23">
        <v>0</v>
      </c>
      <c r="G279" s="23">
        <v>0</v>
      </c>
      <c r="H279" s="23">
        <v>0</v>
      </c>
      <c r="I279" s="15">
        <v>3.15</v>
      </c>
      <c r="J279" s="23">
        <v>0</v>
      </c>
      <c r="K279" s="23">
        <v>0</v>
      </c>
      <c r="L279" s="15">
        <f t="shared" si="81"/>
        <v>128.15</v>
      </c>
      <c r="M279" s="15">
        <f t="shared" si="82"/>
        <v>0</v>
      </c>
    </row>
    <row r="280" spans="1:13" ht="30" customHeight="1" x14ac:dyDescent="0.25">
      <c r="A280" s="120">
        <v>7</v>
      </c>
      <c r="B280" s="119" t="s">
        <v>220</v>
      </c>
      <c r="C280" s="23">
        <v>0</v>
      </c>
      <c r="D280" s="23">
        <v>0</v>
      </c>
      <c r="E280" s="23">
        <v>0</v>
      </c>
      <c r="F280" s="23">
        <v>0</v>
      </c>
      <c r="G280" s="23">
        <v>0</v>
      </c>
      <c r="H280" s="23">
        <v>0</v>
      </c>
      <c r="I280" s="15">
        <v>7.08</v>
      </c>
      <c r="J280" s="23">
        <v>0</v>
      </c>
      <c r="K280" s="23">
        <v>0</v>
      </c>
      <c r="L280" s="15">
        <f t="shared" si="81"/>
        <v>7.08</v>
      </c>
      <c r="M280" s="15">
        <f t="shared" si="82"/>
        <v>0</v>
      </c>
    </row>
    <row r="281" spans="1:13" ht="30" customHeight="1" x14ac:dyDescent="0.25">
      <c r="A281" s="115">
        <v>8</v>
      </c>
      <c r="B281" s="114" t="s">
        <v>221</v>
      </c>
      <c r="C281" s="23">
        <v>0</v>
      </c>
      <c r="D281" s="23">
        <v>0</v>
      </c>
      <c r="E281" s="23">
        <v>0</v>
      </c>
      <c r="F281" s="23">
        <v>0</v>
      </c>
      <c r="G281" s="23">
        <v>0</v>
      </c>
      <c r="H281" s="23">
        <v>0</v>
      </c>
      <c r="I281" s="15">
        <v>1.5</v>
      </c>
      <c r="J281" s="23">
        <v>0</v>
      </c>
      <c r="K281" s="23">
        <v>0</v>
      </c>
      <c r="L281" s="15">
        <f t="shared" si="81"/>
        <v>1.5</v>
      </c>
      <c r="M281" s="15">
        <f t="shared" si="82"/>
        <v>0</v>
      </c>
    </row>
    <row r="282" spans="1:13" ht="30" customHeight="1" x14ac:dyDescent="0.25">
      <c r="A282" s="118">
        <v>9</v>
      </c>
      <c r="B282" s="117" t="s">
        <v>222</v>
      </c>
      <c r="C282" s="23">
        <v>150</v>
      </c>
      <c r="D282" s="15">
        <v>4.68</v>
      </c>
      <c r="E282" s="23">
        <v>0</v>
      </c>
      <c r="F282" s="23">
        <v>0</v>
      </c>
      <c r="G282" s="23">
        <v>0</v>
      </c>
      <c r="H282" s="23">
        <v>0</v>
      </c>
      <c r="I282" s="15">
        <v>33.5</v>
      </c>
      <c r="J282" s="23">
        <v>0</v>
      </c>
      <c r="K282" s="23">
        <v>0</v>
      </c>
      <c r="L282" s="15">
        <f t="shared" si="81"/>
        <v>188.18</v>
      </c>
      <c r="M282" s="15">
        <f t="shared" si="82"/>
        <v>0</v>
      </c>
    </row>
    <row r="283" spans="1:13" ht="30" customHeight="1" x14ac:dyDescent="0.25">
      <c r="A283" s="118">
        <v>10</v>
      </c>
      <c r="B283" s="117" t="s">
        <v>223</v>
      </c>
      <c r="C283" s="23">
        <v>300</v>
      </c>
      <c r="D283" s="15">
        <v>4.6500000000000004</v>
      </c>
      <c r="E283" s="23">
        <v>0</v>
      </c>
      <c r="F283" s="23">
        <v>0</v>
      </c>
      <c r="G283" s="23">
        <v>0</v>
      </c>
      <c r="H283" s="23">
        <v>0</v>
      </c>
      <c r="I283" s="15">
        <v>26.06</v>
      </c>
      <c r="J283" s="23">
        <v>0</v>
      </c>
      <c r="K283" s="23">
        <v>0</v>
      </c>
      <c r="L283" s="15">
        <f t="shared" si="81"/>
        <v>330.71</v>
      </c>
      <c r="M283" s="15">
        <f t="shared" si="82"/>
        <v>0</v>
      </c>
    </row>
    <row r="284" spans="1:13" ht="30" customHeight="1" x14ac:dyDescent="0.25">
      <c r="A284" s="118">
        <v>11</v>
      </c>
      <c r="B284" s="117" t="s">
        <v>224</v>
      </c>
      <c r="C284" s="23">
        <v>100</v>
      </c>
      <c r="D284" s="23">
        <v>0</v>
      </c>
      <c r="E284" s="23">
        <v>0</v>
      </c>
      <c r="F284" s="23">
        <v>0</v>
      </c>
      <c r="G284" s="23">
        <v>0</v>
      </c>
      <c r="H284" s="23">
        <v>0</v>
      </c>
      <c r="I284" s="15">
        <v>9.19</v>
      </c>
      <c r="J284" s="23">
        <v>0</v>
      </c>
      <c r="K284" s="23">
        <v>0</v>
      </c>
      <c r="L284" s="15">
        <f t="shared" si="81"/>
        <v>109.19</v>
      </c>
      <c r="M284" s="15">
        <f t="shared" si="82"/>
        <v>0</v>
      </c>
    </row>
    <row r="285" spans="1:13" ht="30" customHeight="1" x14ac:dyDescent="0.25">
      <c r="A285" s="118">
        <v>12</v>
      </c>
      <c r="B285" s="117" t="s">
        <v>225</v>
      </c>
      <c r="C285" s="23">
        <v>150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  <c r="I285" s="15">
        <v>13.6</v>
      </c>
      <c r="J285" s="23">
        <v>0</v>
      </c>
      <c r="K285" s="23">
        <v>0</v>
      </c>
      <c r="L285" s="15">
        <f t="shared" si="81"/>
        <v>163.6</v>
      </c>
      <c r="M285" s="15">
        <f t="shared" si="82"/>
        <v>0</v>
      </c>
    </row>
    <row r="286" spans="1:13" s="107" customFormat="1" ht="30" customHeight="1" x14ac:dyDescent="0.25">
      <c r="A286" s="116"/>
      <c r="B286" s="109" t="s">
        <v>226</v>
      </c>
      <c r="C286" s="108">
        <f t="shared" ref="C286:M286" si="83">SUM(C274:C285)</f>
        <v>1560</v>
      </c>
      <c r="D286" s="108">
        <f t="shared" si="83"/>
        <v>9.33</v>
      </c>
      <c r="E286" s="108">
        <f t="shared" si="83"/>
        <v>0</v>
      </c>
      <c r="F286" s="108">
        <f t="shared" si="83"/>
        <v>0</v>
      </c>
      <c r="G286" s="108">
        <f t="shared" si="83"/>
        <v>0</v>
      </c>
      <c r="H286" s="108">
        <f t="shared" si="83"/>
        <v>0</v>
      </c>
      <c r="I286" s="108">
        <f t="shared" si="83"/>
        <v>196.54999999999998</v>
      </c>
      <c r="J286" s="108">
        <f t="shared" si="83"/>
        <v>0</v>
      </c>
      <c r="K286" s="108">
        <f t="shared" si="83"/>
        <v>0</v>
      </c>
      <c r="L286" s="108">
        <f t="shared" si="83"/>
        <v>1765.88</v>
      </c>
      <c r="M286" s="108">
        <f t="shared" si="83"/>
        <v>0</v>
      </c>
    </row>
    <row r="287" spans="1:13" ht="30" customHeight="1" x14ac:dyDescent="0.25">
      <c r="A287" s="115">
        <v>1</v>
      </c>
      <c r="B287" s="114" t="s">
        <v>227</v>
      </c>
      <c r="C287" s="23">
        <v>0</v>
      </c>
      <c r="D287" s="23">
        <v>0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15">
        <f>+C287+D287+E287+G287+I287+J287+K287</f>
        <v>0</v>
      </c>
      <c r="M287" s="15">
        <f>F287+H287</f>
        <v>0</v>
      </c>
    </row>
    <row r="288" spans="1:13" s="107" customFormat="1" ht="30" customHeight="1" x14ac:dyDescent="0.25">
      <c r="A288" s="113"/>
      <c r="B288" s="112" t="s">
        <v>228</v>
      </c>
      <c r="C288" s="111">
        <f t="shared" ref="C288:M288" si="84">C287</f>
        <v>0</v>
      </c>
      <c r="D288" s="111">
        <f t="shared" si="84"/>
        <v>0</v>
      </c>
      <c r="E288" s="111">
        <f t="shared" si="84"/>
        <v>0</v>
      </c>
      <c r="F288" s="111">
        <f t="shared" si="84"/>
        <v>0</v>
      </c>
      <c r="G288" s="111">
        <f t="shared" si="84"/>
        <v>0</v>
      </c>
      <c r="H288" s="111">
        <f t="shared" si="84"/>
        <v>0</v>
      </c>
      <c r="I288" s="111">
        <f t="shared" si="84"/>
        <v>0</v>
      </c>
      <c r="J288" s="111">
        <f t="shared" si="84"/>
        <v>0</v>
      </c>
      <c r="K288" s="111">
        <f t="shared" si="84"/>
        <v>0</v>
      </c>
      <c r="L288" s="111">
        <f t="shared" si="84"/>
        <v>0</v>
      </c>
      <c r="M288" s="111">
        <f t="shared" si="84"/>
        <v>0</v>
      </c>
    </row>
    <row r="289" spans="1:13" s="107" customFormat="1" ht="30" customHeight="1" x14ac:dyDescent="0.25">
      <c r="A289" s="110"/>
      <c r="B289" s="109" t="s">
        <v>229</v>
      </c>
      <c r="C289" s="108">
        <f t="shared" ref="C289:M289" si="85">C89+C135+C185+C223+C225+C240+C262+C265+C271+C273+C286+C288</f>
        <v>12560.95</v>
      </c>
      <c r="D289" s="108">
        <f t="shared" si="85"/>
        <v>740.78000000000009</v>
      </c>
      <c r="E289" s="108">
        <f t="shared" si="85"/>
        <v>1547.37</v>
      </c>
      <c r="F289" s="108">
        <f t="shared" si="85"/>
        <v>872.79</v>
      </c>
      <c r="G289" s="108">
        <f t="shared" si="85"/>
        <v>150</v>
      </c>
      <c r="H289" s="108">
        <f t="shared" si="85"/>
        <v>993.03</v>
      </c>
      <c r="I289" s="108">
        <f t="shared" si="85"/>
        <v>196.54999999999998</v>
      </c>
      <c r="J289" s="108">
        <f t="shared" si="85"/>
        <v>10.95</v>
      </c>
      <c r="K289" s="108">
        <f t="shared" si="85"/>
        <v>10</v>
      </c>
      <c r="L289" s="108">
        <f t="shared" si="85"/>
        <v>15216.599999999999</v>
      </c>
      <c r="M289" s="108">
        <f t="shared" si="85"/>
        <v>1865.82</v>
      </c>
    </row>
    <row r="290" spans="1:13" ht="20.100000000000001" customHeight="1" x14ac:dyDescent="0.25">
      <c r="C290" s="105"/>
    </row>
    <row r="291" spans="1:13" ht="20.100000000000001" customHeight="1" x14ac:dyDescent="0.25">
      <c r="D291" s="105"/>
    </row>
    <row r="292" spans="1:13" ht="20.100000000000001" customHeight="1" x14ac:dyDescent="0.25">
      <c r="B292" s="106"/>
      <c r="D292" s="105"/>
    </row>
  </sheetData>
  <sheetProtection algorithmName="SHA-512" hashValue="syNqz+fzRrBZclbY4NJSqPFNVn4iB3Wr49bA0lOVs2cAgOjHXp3KksNznpAGYyDdW4VSkTljBTxh3vGjXdAh2Q==" saltValue="AqzwWrZTr92OnmlzAgoCdA==" spinCount="100000" sheet="1" objects="1" scenarios="1"/>
  <autoFilter ref="A4:D292" xr:uid="{00000000-0009-0000-0000-000001000000}"/>
  <mergeCells count="8">
    <mergeCell ref="E4:F4"/>
    <mergeCell ref="G4:H4"/>
    <mergeCell ref="L4:M4"/>
    <mergeCell ref="A2:B2"/>
    <mergeCell ref="L2:M2"/>
    <mergeCell ref="E3:F3"/>
    <mergeCell ref="G3:H3"/>
    <mergeCell ref="L3:M3"/>
  </mergeCells>
  <conditionalFormatting sqref="C8:M8 C11:M11 C14:M14 C17:M17 C25:M25 C29:M29 C33:M33 C36:M36 C39:M39 C43:M43 C49:M49 C52:M52 C56:M56 C59:M59 C62:M62 C65:M65 C68:M68 C71:M71 C75:M75 C79:M79 C82:M82 C85:M85 C89:M89 C93:M93 C98:M98 C101:M101 C104:M104 C107:M107 C110:M110 C113:M113 C117:M117 C122:M122 C125:M125 C134:M135 C139:M139 C142:M142 C146:M146 C156:M156 C160:M160 C164:M164 C168:M168 C174:M174 C179:M179 C184:M185 C187:M187 C191:M191 C195:M195 C205:M205 C209:M209 C213:M213 C217:M217 C221:M221 C223:M223 C225:M225 C228:M228 C235:M235 C238:M238 C240:M240 C248:M248 C253:M253 C256:M256 C260:M260 C262:M262 C265:M265 C269:M269 C271:M271 C273:M273 C286:M286 C288:M289">
    <cfRule type="containsText" dxfId="0" priority="1" operator="containsText" text="00.000">
      <formula>NOT(ISERROR(SEARCH("00.000",C8)))</formula>
    </cfRule>
  </conditionalFormatting>
  <printOptions horizontalCentered="1" gridLines="1"/>
  <pageMargins left="0" right="0" top="0.31496062992125984" bottom="0.11811023622047245" header="0.31496062992125984" footer="0.31496062992125984"/>
  <pageSetup paperSize="9" scale="25" orientation="portrait" r:id="rId1"/>
  <rowBreaks count="6" manualBreakCount="6">
    <brk id="52" max="14" man="1"/>
    <brk id="89" max="14" man="1"/>
    <brk id="135" max="14" man="1"/>
    <brk id="185" max="14" man="1"/>
    <brk id="230" max="14" man="1"/>
    <brk id="27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 2022-23</vt:lpstr>
      <vt:lpstr>FUNDS OUT OF 1270</vt:lpstr>
      <vt:lpstr>'FUNDS OUT OF 1270'!Print_Area</vt:lpstr>
      <vt:lpstr>'RE 2022-23'!Print_Area</vt:lpstr>
      <vt:lpstr>'FUNDS OUT OF 1270'!Print_Titles</vt:lpstr>
      <vt:lpstr>'RE 2022-23'!Print_Titles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2023-06-21T09:24:26Z</dcterms:modified>
</cp:coreProperties>
</file>