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545" tabRatio="650" activeTab="1"/>
  </bookViews>
  <sheets>
    <sheet name="RE 2021-22" sheetId="13" r:id="rId1"/>
    <sheet name="ALLOCATION FROM IRG" sheetId="16" r:id="rId2"/>
    <sheet name="RE 2021-22 (2)" sheetId="15" state="hidden" r:id="rId3"/>
  </sheets>
  <definedNames>
    <definedName name="_xlnm._FilterDatabase" localSheetId="1" hidden="1">'ALLOCATION FROM IRG'!$A$9:$W$295</definedName>
    <definedName name="_xlnm._FilterDatabase" localSheetId="0" hidden="1">'RE 2021-22'!$A$7:$V$298</definedName>
    <definedName name="_xlnm._FilterDatabase" localSheetId="2" hidden="1">'RE 2021-22 (2)'!$A$7:$U$294</definedName>
    <definedName name="_xlnm.Print_Area" localSheetId="1">'ALLOCATION FROM IRG'!$A$1:$F$295</definedName>
    <definedName name="_xlnm.Print_Area" localSheetId="0">'RE 2021-22'!$A$1:$T$297</definedName>
    <definedName name="_xlnm.Print_Area" localSheetId="2">'RE 2021-22 (2)'!$A$1:$Q$294</definedName>
    <definedName name="_xlnm.Print_Titles" localSheetId="1">'ALLOCATION FROM IRG'!$A:$B,'ALLOCATION FROM IRG'!$1:$8</definedName>
    <definedName name="_xlnm.Print_Titles" localSheetId="0">'RE 2021-22'!$A:$B,'RE 2021-22'!$1:$6</definedName>
    <definedName name="_xlnm.Print_Titles" localSheetId="2">'RE 2021-22 (2)'!$A:$B,'RE 2021-22 (2)'!$1:$6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5" i="13"/>
  <c r="D275"/>
  <c r="H276"/>
  <c r="I276"/>
  <c r="K276"/>
  <c r="L276"/>
  <c r="N276"/>
  <c r="O276"/>
  <c r="F276"/>
  <c r="C276"/>
  <c r="F94" i="16" l="1"/>
  <c r="C89"/>
  <c r="D89"/>
  <c r="E89"/>
  <c r="F90"/>
  <c r="F91"/>
  <c r="F92"/>
  <c r="F95"/>
  <c r="F96"/>
  <c r="F98"/>
  <c r="F99"/>
  <c r="F100"/>
  <c r="F101"/>
  <c r="F103"/>
  <c r="F104"/>
  <c r="F106"/>
  <c r="F107"/>
  <c r="F109"/>
  <c r="F110"/>
  <c r="F112"/>
  <c r="F113"/>
  <c r="F115"/>
  <c r="F116"/>
  <c r="F118"/>
  <c r="F119"/>
  <c r="F120"/>
  <c r="F122"/>
  <c r="F123"/>
  <c r="F124"/>
  <c r="F125"/>
  <c r="F127"/>
  <c r="F129" s="1"/>
  <c r="F128"/>
  <c r="F130"/>
  <c r="F131"/>
  <c r="F132"/>
  <c r="F133"/>
  <c r="F134"/>
  <c r="F135"/>
  <c r="F136"/>
  <c r="F138" s="1"/>
  <c r="F137"/>
  <c r="F140"/>
  <c r="F141"/>
  <c r="F142"/>
  <c r="F144"/>
  <c r="F145"/>
  <c r="F147"/>
  <c r="F148"/>
  <c r="F149"/>
  <c r="F151"/>
  <c r="F152"/>
  <c r="F153"/>
  <c r="F154"/>
  <c r="F155"/>
  <c r="F156"/>
  <c r="F157"/>
  <c r="F158"/>
  <c r="F159"/>
  <c r="F161"/>
  <c r="F162"/>
  <c r="F163"/>
  <c r="F165"/>
  <c r="F166"/>
  <c r="F167"/>
  <c r="F169"/>
  <c r="F170"/>
  <c r="F171"/>
  <c r="F172" s="1"/>
  <c r="F173"/>
  <c r="F174"/>
  <c r="F175"/>
  <c r="F176"/>
  <c r="F177"/>
  <c r="F179"/>
  <c r="F180"/>
  <c r="F181"/>
  <c r="F182"/>
  <c r="F184"/>
  <c r="F185"/>
  <c r="F186"/>
  <c r="F187"/>
  <c r="F190"/>
  <c r="F191" s="1"/>
  <c r="F192"/>
  <c r="F193"/>
  <c r="F194"/>
  <c r="F196"/>
  <c r="F197"/>
  <c r="F198"/>
  <c r="F200"/>
  <c r="F201"/>
  <c r="F202"/>
  <c r="F203"/>
  <c r="F204"/>
  <c r="F205"/>
  <c r="F206"/>
  <c r="F207"/>
  <c r="F208"/>
  <c r="F210"/>
  <c r="F211"/>
  <c r="F212"/>
  <c r="F214"/>
  <c r="F215"/>
  <c r="F216"/>
  <c r="F218"/>
  <c r="F219"/>
  <c r="F221" s="1"/>
  <c r="F220"/>
  <c r="F222"/>
  <c r="F223"/>
  <c r="F224"/>
  <c r="F226"/>
  <c r="F228"/>
  <c r="F229" s="1"/>
  <c r="F230"/>
  <c r="F231"/>
  <c r="F233"/>
  <c r="F234"/>
  <c r="F235"/>
  <c r="F236"/>
  <c r="F237"/>
  <c r="F238"/>
  <c r="F240"/>
  <c r="F241"/>
  <c r="F243"/>
  <c r="F245"/>
  <c r="F246"/>
  <c r="F247"/>
  <c r="F248"/>
  <c r="F249"/>
  <c r="F250"/>
  <c r="F251"/>
  <c r="F253"/>
  <c r="F254"/>
  <c r="F255"/>
  <c r="F256"/>
  <c r="F258"/>
  <c r="F259"/>
  <c r="F261"/>
  <c r="F262"/>
  <c r="F264" s="1"/>
  <c r="F263"/>
  <c r="F265"/>
  <c r="F267"/>
  <c r="F268"/>
  <c r="F270"/>
  <c r="F271"/>
  <c r="F272"/>
  <c r="F274"/>
  <c r="F278"/>
  <c r="F279" s="1"/>
  <c r="F280"/>
  <c r="F281"/>
  <c r="F282"/>
  <c r="F283"/>
  <c r="F284"/>
  <c r="F285"/>
  <c r="F286"/>
  <c r="F287"/>
  <c r="F288"/>
  <c r="F289"/>
  <c r="F290"/>
  <c r="F291"/>
  <c r="F293"/>
  <c r="F294" s="1"/>
  <c r="C86"/>
  <c r="D86"/>
  <c r="E86"/>
  <c r="C83"/>
  <c r="D83"/>
  <c r="E83"/>
  <c r="C79"/>
  <c r="D79"/>
  <c r="E79"/>
  <c r="C75"/>
  <c r="D75"/>
  <c r="E75"/>
  <c r="C72"/>
  <c r="D72"/>
  <c r="E72"/>
  <c r="C69"/>
  <c r="D69"/>
  <c r="E69"/>
  <c r="C66"/>
  <c r="D66"/>
  <c r="E66"/>
  <c r="E63"/>
  <c r="F290" i="13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E279"/>
  <c r="F269" i="16" l="1"/>
  <c r="F225"/>
  <c r="F183"/>
  <c r="F178"/>
  <c r="F143"/>
  <c r="F117"/>
  <c r="F105"/>
  <c r="F260"/>
  <c r="F217"/>
  <c r="F114"/>
  <c r="F97"/>
  <c r="F239"/>
  <c r="F195"/>
  <c r="F188"/>
  <c r="F164"/>
  <c r="F292"/>
  <c r="F273"/>
  <c r="F275" s="1"/>
  <c r="F276" s="1"/>
  <c r="F277" s="1"/>
  <c r="F257"/>
  <c r="F252"/>
  <c r="F242"/>
  <c r="F232"/>
  <c r="F213"/>
  <c r="F209"/>
  <c r="F199"/>
  <c r="F168"/>
  <c r="F160"/>
  <c r="F150"/>
  <c r="F146"/>
  <c r="F126"/>
  <c r="F121"/>
  <c r="F111"/>
  <c r="F108"/>
  <c r="F102"/>
  <c r="F227"/>
  <c r="F254" i="13"/>
  <c r="F251"/>
  <c r="F266" i="16" l="1"/>
  <c r="F139"/>
  <c r="F244"/>
  <c r="F189"/>
  <c r="E160"/>
  <c r="E294"/>
  <c r="E292"/>
  <c r="E18"/>
  <c r="E21"/>
  <c r="E29"/>
  <c r="E33"/>
  <c r="E37"/>
  <c r="E40"/>
  <c r="E43"/>
  <c r="E47"/>
  <c r="E53"/>
  <c r="E56"/>
  <c r="E60"/>
  <c r="F11"/>
  <c r="F13"/>
  <c r="F14"/>
  <c r="F16"/>
  <c r="F18" s="1"/>
  <c r="F17"/>
  <c r="F19"/>
  <c r="F20"/>
  <c r="F22"/>
  <c r="F23"/>
  <c r="F24"/>
  <c r="F25"/>
  <c r="F26"/>
  <c r="F27"/>
  <c r="F28"/>
  <c r="F30"/>
  <c r="F31"/>
  <c r="F33" s="1"/>
  <c r="F32"/>
  <c r="F34"/>
  <c r="F35"/>
  <c r="F36"/>
  <c r="F38"/>
  <c r="F39"/>
  <c r="F41"/>
  <c r="F42"/>
  <c r="F44"/>
  <c r="F45"/>
  <c r="F46"/>
  <c r="F48"/>
  <c r="F49"/>
  <c r="F50"/>
  <c r="F51"/>
  <c r="F52"/>
  <c r="F54"/>
  <c r="F55"/>
  <c r="F57"/>
  <c r="F58"/>
  <c r="F59"/>
  <c r="F61"/>
  <c r="F62"/>
  <c r="F64"/>
  <c r="F65"/>
  <c r="F67"/>
  <c r="F68"/>
  <c r="F70"/>
  <c r="F71"/>
  <c r="F73"/>
  <c r="F74"/>
  <c r="F76"/>
  <c r="F77"/>
  <c r="F78"/>
  <c r="F80"/>
  <c r="F81"/>
  <c r="F82"/>
  <c r="F84"/>
  <c r="F85"/>
  <c r="F87"/>
  <c r="F88"/>
  <c r="F10"/>
  <c r="F12" l="1"/>
  <c r="F29"/>
  <c r="F53"/>
  <c r="F69"/>
  <c r="F79"/>
  <c r="F47"/>
  <c r="F40"/>
  <c r="F89"/>
  <c r="F83"/>
  <c r="F72"/>
  <c r="F66"/>
  <c r="F86"/>
  <c r="F75"/>
  <c r="F63"/>
  <c r="F60"/>
  <c r="F56"/>
  <c r="F43"/>
  <c r="F37"/>
  <c r="F21"/>
  <c r="F15"/>
  <c r="F93" l="1"/>
  <c r="F295" s="1"/>
  <c r="D294"/>
  <c r="C294"/>
  <c r="D292"/>
  <c r="C292"/>
  <c r="E279"/>
  <c r="D279"/>
  <c r="C279"/>
  <c r="E273"/>
  <c r="E275" s="1"/>
  <c r="D273"/>
  <c r="D275" s="1"/>
  <c r="C273"/>
  <c r="D269"/>
  <c r="C269"/>
  <c r="E269"/>
  <c r="E264"/>
  <c r="D264"/>
  <c r="C264"/>
  <c r="E260"/>
  <c r="D260"/>
  <c r="C260"/>
  <c r="D257"/>
  <c r="C257"/>
  <c r="E252"/>
  <c r="D252"/>
  <c r="C252"/>
  <c r="E242"/>
  <c r="D242"/>
  <c r="C242"/>
  <c r="E239"/>
  <c r="D239"/>
  <c r="C239"/>
  <c r="E232"/>
  <c r="D232"/>
  <c r="C232"/>
  <c r="E229"/>
  <c r="D229"/>
  <c r="C229"/>
  <c r="E225"/>
  <c r="D225"/>
  <c r="C225"/>
  <c r="E221"/>
  <c r="D221"/>
  <c r="C221"/>
  <c r="D217"/>
  <c r="C217"/>
  <c r="E213"/>
  <c r="D213"/>
  <c r="C213"/>
  <c r="E209"/>
  <c r="D209"/>
  <c r="C209"/>
  <c r="E199"/>
  <c r="D199"/>
  <c r="C199"/>
  <c r="E195"/>
  <c r="D195"/>
  <c r="C195"/>
  <c r="E191"/>
  <c r="D191"/>
  <c r="C191"/>
  <c r="E188"/>
  <c r="D188"/>
  <c r="C188"/>
  <c r="E183"/>
  <c r="D183"/>
  <c r="C183"/>
  <c r="E178"/>
  <c r="D178"/>
  <c r="C178"/>
  <c r="D172"/>
  <c r="C172"/>
  <c r="E172"/>
  <c r="E168"/>
  <c r="D168"/>
  <c r="C168"/>
  <c r="D164"/>
  <c r="C164"/>
  <c r="E164"/>
  <c r="D160"/>
  <c r="C160"/>
  <c r="E150"/>
  <c r="D150"/>
  <c r="C150"/>
  <c r="D146"/>
  <c r="C146"/>
  <c r="E143"/>
  <c r="D143"/>
  <c r="C143"/>
  <c r="E138"/>
  <c r="D138"/>
  <c r="C138"/>
  <c r="D129"/>
  <c r="C129"/>
  <c r="E129"/>
  <c r="E126"/>
  <c r="D126"/>
  <c r="C126"/>
  <c r="E121"/>
  <c r="D121"/>
  <c r="C121"/>
  <c r="D117"/>
  <c r="C117"/>
  <c r="E117"/>
  <c r="E114"/>
  <c r="D114"/>
  <c r="C114"/>
  <c r="E111"/>
  <c r="D111"/>
  <c r="C111"/>
  <c r="E108"/>
  <c r="D108"/>
  <c r="C108"/>
  <c r="E105"/>
  <c r="D105"/>
  <c r="C105"/>
  <c r="E102"/>
  <c r="D102"/>
  <c r="C102"/>
  <c r="E97"/>
  <c r="D97"/>
  <c r="C97"/>
  <c r="D63"/>
  <c r="C63"/>
  <c r="D60"/>
  <c r="C60"/>
  <c r="D56"/>
  <c r="C56"/>
  <c r="D53"/>
  <c r="C53"/>
  <c r="D47"/>
  <c r="C47"/>
  <c r="D43"/>
  <c r="C43"/>
  <c r="D40"/>
  <c r="C40"/>
  <c r="D37"/>
  <c r="C37"/>
  <c r="D33"/>
  <c r="C33"/>
  <c r="D29"/>
  <c r="C29"/>
  <c r="D21"/>
  <c r="C21"/>
  <c r="D18"/>
  <c r="C18"/>
  <c r="E15"/>
  <c r="D15"/>
  <c r="C15"/>
  <c r="E12"/>
  <c r="D12"/>
  <c r="C12"/>
  <c r="E296" i="13"/>
  <c r="F296"/>
  <c r="H296"/>
  <c r="I296"/>
  <c r="K296"/>
  <c r="L296"/>
  <c r="N296"/>
  <c r="O296"/>
  <c r="H294"/>
  <c r="I294"/>
  <c r="K294"/>
  <c r="L294"/>
  <c r="N294"/>
  <c r="O294"/>
  <c r="F278"/>
  <c r="H278"/>
  <c r="I278"/>
  <c r="K278"/>
  <c r="L278"/>
  <c r="N278"/>
  <c r="O278"/>
  <c r="F273"/>
  <c r="D271"/>
  <c r="D273" s="1"/>
  <c r="E271"/>
  <c r="E273" s="1"/>
  <c r="F271"/>
  <c r="H271"/>
  <c r="H273" s="1"/>
  <c r="I271"/>
  <c r="I273" s="1"/>
  <c r="K271"/>
  <c r="K273" s="1"/>
  <c r="L271"/>
  <c r="L273" s="1"/>
  <c r="N271"/>
  <c r="N273" s="1"/>
  <c r="O271"/>
  <c r="O273" s="1"/>
  <c r="C267"/>
  <c r="D267"/>
  <c r="F267"/>
  <c r="H267"/>
  <c r="I267"/>
  <c r="K267"/>
  <c r="L267"/>
  <c r="N267"/>
  <c r="O267"/>
  <c r="C262"/>
  <c r="D262"/>
  <c r="E262"/>
  <c r="F262"/>
  <c r="H262"/>
  <c r="I262"/>
  <c r="K262"/>
  <c r="L262"/>
  <c r="N262"/>
  <c r="O262"/>
  <c r="D258"/>
  <c r="E258"/>
  <c r="F258"/>
  <c r="H258"/>
  <c r="I258"/>
  <c r="K258"/>
  <c r="L258"/>
  <c r="N258"/>
  <c r="O258"/>
  <c r="C255"/>
  <c r="D255"/>
  <c r="F255"/>
  <c r="H255"/>
  <c r="I255"/>
  <c r="K255"/>
  <c r="L255"/>
  <c r="N255"/>
  <c r="O255"/>
  <c r="D250"/>
  <c r="E250"/>
  <c r="F250"/>
  <c r="H250"/>
  <c r="H264" s="1"/>
  <c r="I250"/>
  <c r="K250"/>
  <c r="L250"/>
  <c r="N250"/>
  <c r="O250"/>
  <c r="D240"/>
  <c r="D242" s="1"/>
  <c r="E240"/>
  <c r="F240"/>
  <c r="H240"/>
  <c r="I240"/>
  <c r="I242" s="1"/>
  <c r="K240"/>
  <c r="L240"/>
  <c r="N240"/>
  <c r="O240"/>
  <c r="O242" s="1"/>
  <c r="C237"/>
  <c r="D237"/>
  <c r="E237"/>
  <c r="F237"/>
  <c r="H237"/>
  <c r="I237"/>
  <c r="K237"/>
  <c r="L237"/>
  <c r="N237"/>
  <c r="O237"/>
  <c r="D230"/>
  <c r="E230"/>
  <c r="F230"/>
  <c r="H230"/>
  <c r="I230"/>
  <c r="K230"/>
  <c r="L230"/>
  <c r="N230"/>
  <c r="O230"/>
  <c r="C227"/>
  <c r="D227"/>
  <c r="E227"/>
  <c r="F227"/>
  <c r="H227"/>
  <c r="I227"/>
  <c r="K227"/>
  <c r="L227"/>
  <c r="N227"/>
  <c r="O227"/>
  <c r="D223"/>
  <c r="E223"/>
  <c r="F223"/>
  <c r="H223"/>
  <c r="I223"/>
  <c r="K223"/>
  <c r="L223"/>
  <c r="N223"/>
  <c r="O223"/>
  <c r="C219"/>
  <c r="D219"/>
  <c r="E219"/>
  <c r="F219"/>
  <c r="H219"/>
  <c r="I219"/>
  <c r="K219"/>
  <c r="L219"/>
  <c r="N219"/>
  <c r="O219"/>
  <c r="D215"/>
  <c r="F215"/>
  <c r="H215"/>
  <c r="I215"/>
  <c r="K215"/>
  <c r="L215"/>
  <c r="N215"/>
  <c r="O215"/>
  <c r="C211"/>
  <c r="D211"/>
  <c r="E211"/>
  <c r="F211"/>
  <c r="H211"/>
  <c r="I211"/>
  <c r="K211"/>
  <c r="L211"/>
  <c r="N211"/>
  <c r="O211"/>
  <c r="D207"/>
  <c r="E207"/>
  <c r="F207"/>
  <c r="H207"/>
  <c r="I207"/>
  <c r="K207"/>
  <c r="L207"/>
  <c r="N207"/>
  <c r="C197"/>
  <c r="D197"/>
  <c r="E197"/>
  <c r="F197"/>
  <c r="H197"/>
  <c r="I197"/>
  <c r="K197"/>
  <c r="L197"/>
  <c r="N197"/>
  <c r="O197"/>
  <c r="C207"/>
  <c r="C215"/>
  <c r="C223"/>
  <c r="C230"/>
  <c r="C240"/>
  <c r="C242" s="1"/>
  <c r="C250"/>
  <c r="C258"/>
  <c r="C264" s="1"/>
  <c r="C271"/>
  <c r="C273" s="1"/>
  <c r="C278"/>
  <c r="C294"/>
  <c r="C296"/>
  <c r="C193"/>
  <c r="D193"/>
  <c r="E193"/>
  <c r="F193"/>
  <c r="H193"/>
  <c r="I193"/>
  <c r="K193"/>
  <c r="L193"/>
  <c r="N193"/>
  <c r="O193"/>
  <c r="D189"/>
  <c r="E189"/>
  <c r="F189"/>
  <c r="H189"/>
  <c r="I189"/>
  <c r="K189"/>
  <c r="L189"/>
  <c r="N189"/>
  <c r="O189"/>
  <c r="D186"/>
  <c r="E186"/>
  <c r="F186"/>
  <c r="H186"/>
  <c r="I186"/>
  <c r="K186"/>
  <c r="L186"/>
  <c r="N186"/>
  <c r="O186"/>
  <c r="C181"/>
  <c r="D181"/>
  <c r="E181"/>
  <c r="F181"/>
  <c r="H181"/>
  <c r="I181"/>
  <c r="K181"/>
  <c r="L181"/>
  <c r="N181"/>
  <c r="O181"/>
  <c r="D176"/>
  <c r="E176"/>
  <c r="F176"/>
  <c r="H176"/>
  <c r="I176"/>
  <c r="K176"/>
  <c r="L176"/>
  <c r="N176"/>
  <c r="O176"/>
  <c r="C170"/>
  <c r="D170"/>
  <c r="F170"/>
  <c r="H170"/>
  <c r="I170"/>
  <c r="K170"/>
  <c r="L170"/>
  <c r="N170"/>
  <c r="O170"/>
  <c r="D166"/>
  <c r="E166"/>
  <c r="F166"/>
  <c r="H166"/>
  <c r="I166"/>
  <c r="K166"/>
  <c r="L166"/>
  <c r="N166"/>
  <c r="O166"/>
  <c r="C176"/>
  <c r="C186"/>
  <c r="C188"/>
  <c r="C189" s="1"/>
  <c r="C162"/>
  <c r="D162"/>
  <c r="F162"/>
  <c r="L162"/>
  <c r="N162"/>
  <c r="O162"/>
  <c r="D158"/>
  <c r="F158"/>
  <c r="H158"/>
  <c r="I158"/>
  <c r="K158"/>
  <c r="L158"/>
  <c r="O158"/>
  <c r="C148"/>
  <c r="D148"/>
  <c r="E148"/>
  <c r="F148"/>
  <c r="H148"/>
  <c r="I148"/>
  <c r="K148"/>
  <c r="L148"/>
  <c r="N148"/>
  <c r="O148"/>
  <c r="D144"/>
  <c r="F144"/>
  <c r="H144"/>
  <c r="I144"/>
  <c r="K144"/>
  <c r="L144"/>
  <c r="O144"/>
  <c r="C141"/>
  <c r="D141"/>
  <c r="E141"/>
  <c r="F141"/>
  <c r="H141"/>
  <c r="I141"/>
  <c r="K141"/>
  <c r="L141"/>
  <c r="N141"/>
  <c r="O141"/>
  <c r="C144"/>
  <c r="C158"/>
  <c r="C166"/>
  <c r="C136"/>
  <c r="D136"/>
  <c r="E136"/>
  <c r="F136"/>
  <c r="H136"/>
  <c r="I136"/>
  <c r="K136"/>
  <c r="L136"/>
  <c r="N136"/>
  <c r="O136"/>
  <c r="D127"/>
  <c r="F127"/>
  <c r="H127"/>
  <c r="I127"/>
  <c r="K127"/>
  <c r="L127"/>
  <c r="N127"/>
  <c r="O127"/>
  <c r="C124"/>
  <c r="D124"/>
  <c r="E124"/>
  <c r="F124"/>
  <c r="H124"/>
  <c r="I124"/>
  <c r="K124"/>
  <c r="L124"/>
  <c r="N124"/>
  <c r="O124"/>
  <c r="D119"/>
  <c r="E119"/>
  <c r="F119"/>
  <c r="H119"/>
  <c r="I119"/>
  <c r="K119"/>
  <c r="L119"/>
  <c r="N119"/>
  <c r="O119"/>
  <c r="C127"/>
  <c r="C115"/>
  <c r="D115"/>
  <c r="F115"/>
  <c r="H115"/>
  <c r="I115"/>
  <c r="K115"/>
  <c r="L115"/>
  <c r="N115"/>
  <c r="O115"/>
  <c r="D112"/>
  <c r="E112"/>
  <c r="F112"/>
  <c r="H112"/>
  <c r="I112"/>
  <c r="K112"/>
  <c r="L112"/>
  <c r="N112"/>
  <c r="O112"/>
  <c r="C109"/>
  <c r="D109"/>
  <c r="E109"/>
  <c r="F109"/>
  <c r="H109"/>
  <c r="I109"/>
  <c r="K109"/>
  <c r="L109"/>
  <c r="N109"/>
  <c r="O109"/>
  <c r="D106"/>
  <c r="E106"/>
  <c r="F106"/>
  <c r="H106"/>
  <c r="I106"/>
  <c r="K106"/>
  <c r="L106"/>
  <c r="N106"/>
  <c r="O106"/>
  <c r="C103"/>
  <c r="D103"/>
  <c r="E103"/>
  <c r="F103"/>
  <c r="H103"/>
  <c r="I103"/>
  <c r="K103"/>
  <c r="L103"/>
  <c r="N103"/>
  <c r="O103"/>
  <c r="D100"/>
  <c r="E100"/>
  <c r="F100"/>
  <c r="H100"/>
  <c r="I100"/>
  <c r="K100"/>
  <c r="L100"/>
  <c r="N100"/>
  <c r="O100"/>
  <c r="C95"/>
  <c r="D95"/>
  <c r="E95"/>
  <c r="F95"/>
  <c r="H95"/>
  <c r="I95"/>
  <c r="K95"/>
  <c r="L95"/>
  <c r="N95"/>
  <c r="O95"/>
  <c r="C87"/>
  <c r="D87"/>
  <c r="E87"/>
  <c r="F87"/>
  <c r="H87"/>
  <c r="I87"/>
  <c r="K87"/>
  <c r="L87"/>
  <c r="N87"/>
  <c r="O87"/>
  <c r="D84"/>
  <c r="E84"/>
  <c r="F84"/>
  <c r="H84"/>
  <c r="I84"/>
  <c r="K84"/>
  <c r="L84"/>
  <c r="N84"/>
  <c r="O84"/>
  <c r="C100"/>
  <c r="C106"/>
  <c r="C112"/>
  <c r="C119"/>
  <c r="C81"/>
  <c r="D81"/>
  <c r="E81"/>
  <c r="F81"/>
  <c r="H81"/>
  <c r="I81"/>
  <c r="K81"/>
  <c r="L81"/>
  <c r="N81"/>
  <c r="O81"/>
  <c r="D77"/>
  <c r="E77"/>
  <c r="F77"/>
  <c r="H77"/>
  <c r="I77"/>
  <c r="K77"/>
  <c r="L77"/>
  <c r="N77"/>
  <c r="O77"/>
  <c r="C73"/>
  <c r="D73"/>
  <c r="E73"/>
  <c r="F73"/>
  <c r="H73"/>
  <c r="I73"/>
  <c r="K73"/>
  <c r="L73"/>
  <c r="N73"/>
  <c r="O73"/>
  <c r="D70"/>
  <c r="E70"/>
  <c r="F70"/>
  <c r="H70"/>
  <c r="I70"/>
  <c r="K70"/>
  <c r="L70"/>
  <c r="N70"/>
  <c r="O70"/>
  <c r="C67"/>
  <c r="D67"/>
  <c r="F67"/>
  <c r="H67"/>
  <c r="I67"/>
  <c r="K67"/>
  <c r="L67"/>
  <c r="N67"/>
  <c r="O67"/>
  <c r="D64"/>
  <c r="F64"/>
  <c r="H64"/>
  <c r="I64"/>
  <c r="K64"/>
  <c r="L64"/>
  <c r="N64"/>
  <c r="O64"/>
  <c r="C70"/>
  <c r="C77"/>
  <c r="C84"/>
  <c r="C61"/>
  <c r="D61"/>
  <c r="E61"/>
  <c r="F61"/>
  <c r="H61"/>
  <c r="I61"/>
  <c r="K61"/>
  <c r="L61"/>
  <c r="N61"/>
  <c r="O61"/>
  <c r="D58"/>
  <c r="E58"/>
  <c r="F58"/>
  <c r="H58"/>
  <c r="I58"/>
  <c r="K58"/>
  <c r="L58"/>
  <c r="N58"/>
  <c r="O58"/>
  <c r="C54"/>
  <c r="D54"/>
  <c r="E54"/>
  <c r="F54"/>
  <c r="H54"/>
  <c r="I54"/>
  <c r="K54"/>
  <c r="L54"/>
  <c r="N54"/>
  <c r="O54"/>
  <c r="D51"/>
  <c r="F51"/>
  <c r="H51"/>
  <c r="I51"/>
  <c r="K51"/>
  <c r="L51"/>
  <c r="N51"/>
  <c r="O51"/>
  <c r="C58"/>
  <c r="C64"/>
  <c r="C45"/>
  <c r="D45"/>
  <c r="F45"/>
  <c r="H45"/>
  <c r="I45"/>
  <c r="K45"/>
  <c r="L45"/>
  <c r="N45"/>
  <c r="O45"/>
  <c r="D41"/>
  <c r="E41"/>
  <c r="F41"/>
  <c r="H41"/>
  <c r="I41"/>
  <c r="K41"/>
  <c r="L41"/>
  <c r="N41"/>
  <c r="O41"/>
  <c r="C38"/>
  <c r="D38"/>
  <c r="E38"/>
  <c r="F38"/>
  <c r="H38"/>
  <c r="I38"/>
  <c r="K38"/>
  <c r="L38"/>
  <c r="N38"/>
  <c r="O38"/>
  <c r="D35"/>
  <c r="E35"/>
  <c r="F35"/>
  <c r="H35"/>
  <c r="I35"/>
  <c r="K35"/>
  <c r="L35"/>
  <c r="N35"/>
  <c r="O35"/>
  <c r="C31"/>
  <c r="D31"/>
  <c r="E31"/>
  <c r="F31"/>
  <c r="H31"/>
  <c r="I31"/>
  <c r="K31"/>
  <c r="L31"/>
  <c r="N31"/>
  <c r="O31"/>
  <c r="H27"/>
  <c r="I27"/>
  <c r="K27"/>
  <c r="L27"/>
  <c r="N27"/>
  <c r="O27"/>
  <c r="F293"/>
  <c r="F294" s="1"/>
  <c r="C19"/>
  <c r="D19"/>
  <c r="E19"/>
  <c r="F19"/>
  <c r="H19"/>
  <c r="I19"/>
  <c r="K19"/>
  <c r="L19"/>
  <c r="N19"/>
  <c r="O19"/>
  <c r="K13"/>
  <c r="L13"/>
  <c r="N13"/>
  <c r="O13"/>
  <c r="C13"/>
  <c r="D13"/>
  <c r="E13"/>
  <c r="F13"/>
  <c r="H13"/>
  <c r="I13"/>
  <c r="D10"/>
  <c r="E10"/>
  <c r="F10"/>
  <c r="H10"/>
  <c r="I10"/>
  <c r="K10"/>
  <c r="L10"/>
  <c r="N10"/>
  <c r="O10"/>
  <c r="H16"/>
  <c r="I16"/>
  <c r="K16"/>
  <c r="L16"/>
  <c r="N16"/>
  <c r="O16"/>
  <c r="P274"/>
  <c r="P275"/>
  <c r="P277"/>
  <c r="P278" s="1"/>
  <c r="P279"/>
  <c r="P280"/>
  <c r="P281"/>
  <c r="P282"/>
  <c r="P283"/>
  <c r="P284"/>
  <c r="P285"/>
  <c r="P286"/>
  <c r="P287"/>
  <c r="P288"/>
  <c r="P289"/>
  <c r="P290"/>
  <c r="P291"/>
  <c r="P292"/>
  <c r="P293"/>
  <c r="P295"/>
  <c r="P296" s="1"/>
  <c r="Q274"/>
  <c r="G9"/>
  <c r="G11"/>
  <c r="G13" s="1"/>
  <c r="G12"/>
  <c r="G14"/>
  <c r="G16" s="1"/>
  <c r="G15"/>
  <c r="G17"/>
  <c r="G19" s="1"/>
  <c r="G18"/>
  <c r="G21"/>
  <c r="G22"/>
  <c r="G23"/>
  <c r="G24"/>
  <c r="G25"/>
  <c r="G26"/>
  <c r="G29"/>
  <c r="G8"/>
  <c r="G10" s="1"/>
  <c r="E276"/>
  <c r="M275"/>
  <c r="M276" s="1"/>
  <c r="M274"/>
  <c r="J275"/>
  <c r="J274"/>
  <c r="J276" l="1"/>
  <c r="P276"/>
  <c r="L91"/>
  <c r="K91"/>
  <c r="N137"/>
  <c r="H137"/>
  <c r="K225"/>
  <c r="N242"/>
  <c r="H242"/>
  <c r="O264"/>
  <c r="I264"/>
  <c r="D264"/>
  <c r="H91"/>
  <c r="O137"/>
  <c r="I137"/>
  <c r="D137"/>
  <c r="L187"/>
  <c r="F187"/>
  <c r="L225"/>
  <c r="F225"/>
  <c r="K264"/>
  <c r="P294"/>
  <c r="N91"/>
  <c r="C137"/>
  <c r="K137"/>
  <c r="C225"/>
  <c r="N225"/>
  <c r="H225"/>
  <c r="K242"/>
  <c r="E242"/>
  <c r="L264"/>
  <c r="Q275"/>
  <c r="Q276" s="1"/>
  <c r="O91"/>
  <c r="I91"/>
  <c r="L137"/>
  <c r="F137"/>
  <c r="C187"/>
  <c r="O187"/>
  <c r="D187"/>
  <c r="I225"/>
  <c r="D225"/>
  <c r="L242"/>
  <c r="F242"/>
  <c r="N264"/>
  <c r="L297"/>
  <c r="F264"/>
  <c r="C275" i="16"/>
  <c r="D227"/>
  <c r="E244"/>
  <c r="C244"/>
  <c r="D266"/>
  <c r="C266"/>
  <c r="C227"/>
  <c r="E257"/>
  <c r="E266" s="1"/>
  <c r="D189"/>
  <c r="C189"/>
  <c r="E217"/>
  <c r="E227" s="1"/>
  <c r="D244"/>
  <c r="E93"/>
  <c r="C93"/>
  <c r="D93"/>
  <c r="E139"/>
  <c r="C139"/>
  <c r="D139"/>
  <c r="E146"/>
  <c r="E189" s="1"/>
  <c r="G30" i="13"/>
  <c r="G31" s="1"/>
  <c r="C49"/>
  <c r="D276"/>
  <c r="C295" i="16" l="1"/>
  <c r="D295"/>
  <c r="E295"/>
  <c r="G33" i="13"/>
  <c r="G32"/>
  <c r="M293" i="15"/>
  <c r="L293"/>
  <c r="J293"/>
  <c r="I293"/>
  <c r="G293"/>
  <c r="F293"/>
  <c r="D293"/>
  <c r="C293"/>
  <c r="P292"/>
  <c r="P293" s="1"/>
  <c r="O292"/>
  <c r="N292"/>
  <c r="N293" s="1"/>
  <c r="K292"/>
  <c r="K293" s="1"/>
  <c r="H292"/>
  <c r="H293" s="1"/>
  <c r="E292"/>
  <c r="E293" s="1"/>
  <c r="M291"/>
  <c r="L291"/>
  <c r="J291"/>
  <c r="I291"/>
  <c r="G291"/>
  <c r="F291"/>
  <c r="O290"/>
  <c r="N290"/>
  <c r="K290"/>
  <c r="H290"/>
  <c r="D290"/>
  <c r="D291" s="1"/>
  <c r="P289"/>
  <c r="O289"/>
  <c r="N289"/>
  <c r="K289"/>
  <c r="H289"/>
  <c r="C289"/>
  <c r="E289" s="1"/>
  <c r="P288"/>
  <c r="O288"/>
  <c r="N288"/>
  <c r="K288"/>
  <c r="H288"/>
  <c r="E288"/>
  <c r="N287"/>
  <c r="K287"/>
  <c r="H287"/>
  <c r="D287"/>
  <c r="P287" s="1"/>
  <c r="C287"/>
  <c r="O287" s="1"/>
  <c r="O286"/>
  <c r="N286"/>
  <c r="K286"/>
  <c r="H286"/>
  <c r="D286"/>
  <c r="P286" s="1"/>
  <c r="C286"/>
  <c r="E286" s="1"/>
  <c r="O285"/>
  <c r="N285"/>
  <c r="K285"/>
  <c r="H285"/>
  <c r="D285"/>
  <c r="P285" s="1"/>
  <c r="C285"/>
  <c r="E285" s="1"/>
  <c r="N284"/>
  <c r="K284"/>
  <c r="H284"/>
  <c r="D284"/>
  <c r="P284" s="1"/>
  <c r="C284"/>
  <c r="E284" s="1"/>
  <c r="N283"/>
  <c r="K283"/>
  <c r="H283"/>
  <c r="D283"/>
  <c r="P283" s="1"/>
  <c r="C283"/>
  <c r="O283" s="1"/>
  <c r="O282"/>
  <c r="N282"/>
  <c r="K282"/>
  <c r="H282"/>
  <c r="D282"/>
  <c r="P282" s="1"/>
  <c r="C282"/>
  <c r="E282" s="1"/>
  <c r="O281"/>
  <c r="N281"/>
  <c r="K281"/>
  <c r="H281"/>
  <c r="D281"/>
  <c r="P281" s="1"/>
  <c r="C281"/>
  <c r="E281" s="1"/>
  <c r="N280"/>
  <c r="K280"/>
  <c r="H280"/>
  <c r="D280"/>
  <c r="P280" s="1"/>
  <c r="C280"/>
  <c r="E280" s="1"/>
  <c r="N279"/>
  <c r="K279"/>
  <c r="H279"/>
  <c r="D279"/>
  <c r="P279" s="1"/>
  <c r="C279"/>
  <c r="O279" s="1"/>
  <c r="O278"/>
  <c r="Q278" s="1"/>
  <c r="N278"/>
  <c r="K278"/>
  <c r="H278"/>
  <c r="D278"/>
  <c r="P278" s="1"/>
  <c r="C278"/>
  <c r="E278" s="1"/>
  <c r="O277"/>
  <c r="N277"/>
  <c r="K277"/>
  <c r="H277"/>
  <c r="D277"/>
  <c r="P277" s="1"/>
  <c r="C277"/>
  <c r="C291" s="1"/>
  <c r="P276"/>
  <c r="O276"/>
  <c r="N276"/>
  <c r="K276"/>
  <c r="H276"/>
  <c r="E276"/>
  <c r="C276"/>
  <c r="M275"/>
  <c r="L275"/>
  <c r="J275"/>
  <c r="I275"/>
  <c r="G275"/>
  <c r="F275"/>
  <c r="D275"/>
  <c r="C275"/>
  <c r="P274"/>
  <c r="P275" s="1"/>
  <c r="O274"/>
  <c r="O275" s="1"/>
  <c r="N274"/>
  <c r="N275" s="1"/>
  <c r="K274"/>
  <c r="K275" s="1"/>
  <c r="H274"/>
  <c r="H275" s="1"/>
  <c r="E274"/>
  <c r="E275" s="1"/>
  <c r="P272"/>
  <c r="O272"/>
  <c r="N272"/>
  <c r="K272"/>
  <c r="H272"/>
  <c r="E272"/>
  <c r="M271"/>
  <c r="M273" s="1"/>
  <c r="L271"/>
  <c r="L273" s="1"/>
  <c r="J271"/>
  <c r="J273" s="1"/>
  <c r="I271"/>
  <c r="I273" s="1"/>
  <c r="G271"/>
  <c r="G273" s="1"/>
  <c r="F271"/>
  <c r="F273" s="1"/>
  <c r="D271"/>
  <c r="D273" s="1"/>
  <c r="C271"/>
  <c r="C273" s="1"/>
  <c r="P270"/>
  <c r="O270"/>
  <c r="Q270" s="1"/>
  <c r="N270"/>
  <c r="K270"/>
  <c r="H270"/>
  <c r="E270"/>
  <c r="P269"/>
  <c r="O269"/>
  <c r="N269"/>
  <c r="K269"/>
  <c r="H269"/>
  <c r="H271" s="1"/>
  <c r="E269"/>
  <c r="P268"/>
  <c r="O268"/>
  <c r="N268"/>
  <c r="K268"/>
  <c r="H268"/>
  <c r="E268"/>
  <c r="P267"/>
  <c r="M267"/>
  <c r="L267"/>
  <c r="J267"/>
  <c r="I267"/>
  <c r="G267"/>
  <c r="F267"/>
  <c r="D267"/>
  <c r="P266"/>
  <c r="O266"/>
  <c r="Q266" s="1"/>
  <c r="N266"/>
  <c r="K266"/>
  <c r="H266"/>
  <c r="E266"/>
  <c r="P265"/>
  <c r="N265"/>
  <c r="N267" s="1"/>
  <c r="K265"/>
  <c r="H265"/>
  <c r="C265"/>
  <c r="C267" s="1"/>
  <c r="P263"/>
  <c r="O263"/>
  <c r="N263"/>
  <c r="K263"/>
  <c r="H263"/>
  <c r="E263"/>
  <c r="M262"/>
  <c r="L262"/>
  <c r="J262"/>
  <c r="I262"/>
  <c r="I264" s="1"/>
  <c r="G262"/>
  <c r="F262"/>
  <c r="D262"/>
  <c r="C262"/>
  <c r="P261"/>
  <c r="Q261" s="1"/>
  <c r="O261"/>
  <c r="N261"/>
  <c r="K261"/>
  <c r="H261"/>
  <c r="E261"/>
  <c r="P260"/>
  <c r="O260"/>
  <c r="Q260" s="1"/>
  <c r="N260"/>
  <c r="K260"/>
  <c r="H260"/>
  <c r="E260"/>
  <c r="P259"/>
  <c r="O259"/>
  <c r="N259"/>
  <c r="K259"/>
  <c r="H259"/>
  <c r="E259"/>
  <c r="M258"/>
  <c r="L258"/>
  <c r="J258"/>
  <c r="I258"/>
  <c r="G258"/>
  <c r="F258"/>
  <c r="D258"/>
  <c r="C258"/>
  <c r="P257"/>
  <c r="O257"/>
  <c r="N257"/>
  <c r="K257"/>
  <c r="H257"/>
  <c r="H258" s="1"/>
  <c r="E257"/>
  <c r="P256"/>
  <c r="P258" s="1"/>
  <c r="O256"/>
  <c r="Q256" s="1"/>
  <c r="N256"/>
  <c r="K256"/>
  <c r="H256"/>
  <c r="E256"/>
  <c r="M255"/>
  <c r="L255"/>
  <c r="J255"/>
  <c r="I255"/>
  <c r="G255"/>
  <c r="F255"/>
  <c r="D255"/>
  <c r="P254"/>
  <c r="O254"/>
  <c r="N254"/>
  <c r="K254"/>
  <c r="H254"/>
  <c r="E254"/>
  <c r="P253"/>
  <c r="O253"/>
  <c r="Q253" s="1"/>
  <c r="N253"/>
  <c r="K253"/>
  <c r="H253"/>
  <c r="E253"/>
  <c r="P252"/>
  <c r="O252"/>
  <c r="N252"/>
  <c r="K252"/>
  <c r="H252"/>
  <c r="E252"/>
  <c r="C252"/>
  <c r="P251"/>
  <c r="N251"/>
  <c r="N255" s="1"/>
  <c r="K251"/>
  <c r="H251"/>
  <c r="C251"/>
  <c r="E251" s="1"/>
  <c r="M250"/>
  <c r="L250"/>
  <c r="J250"/>
  <c r="I250"/>
  <c r="G250"/>
  <c r="F250"/>
  <c r="D250"/>
  <c r="C250"/>
  <c r="P249"/>
  <c r="O249"/>
  <c r="N249"/>
  <c r="K249"/>
  <c r="H249"/>
  <c r="E249"/>
  <c r="P248"/>
  <c r="O248"/>
  <c r="N248"/>
  <c r="K248"/>
  <c r="H248"/>
  <c r="E248"/>
  <c r="P247"/>
  <c r="O247"/>
  <c r="N247"/>
  <c r="K247"/>
  <c r="H247"/>
  <c r="E247"/>
  <c r="P246"/>
  <c r="O246"/>
  <c r="Q246" s="1"/>
  <c r="N246"/>
  <c r="K246"/>
  <c r="H246"/>
  <c r="E246"/>
  <c r="P245"/>
  <c r="O245"/>
  <c r="Q245" s="1"/>
  <c r="N245"/>
  <c r="K245"/>
  <c r="H245"/>
  <c r="E245"/>
  <c r="P244"/>
  <c r="Q244" s="1"/>
  <c r="O244"/>
  <c r="N244"/>
  <c r="K244"/>
  <c r="H244"/>
  <c r="E244"/>
  <c r="P243"/>
  <c r="O243"/>
  <c r="Q243" s="1"/>
  <c r="N243"/>
  <c r="K243"/>
  <c r="H243"/>
  <c r="E243"/>
  <c r="P241"/>
  <c r="O241"/>
  <c r="Q241" s="1"/>
  <c r="N241"/>
  <c r="K241"/>
  <c r="H241"/>
  <c r="E241"/>
  <c r="M240"/>
  <c r="M242" s="1"/>
  <c r="L240"/>
  <c r="J240"/>
  <c r="I240"/>
  <c r="K240" s="1"/>
  <c r="G240"/>
  <c r="F240"/>
  <c r="D240"/>
  <c r="C240"/>
  <c r="O240" s="1"/>
  <c r="P239"/>
  <c r="O239"/>
  <c r="Q239" s="1"/>
  <c r="N239"/>
  <c r="K239"/>
  <c r="H239"/>
  <c r="E239"/>
  <c r="P238"/>
  <c r="O238"/>
  <c r="Q238" s="1"/>
  <c r="N238"/>
  <c r="K238"/>
  <c r="H238"/>
  <c r="E238"/>
  <c r="M237"/>
  <c r="L237"/>
  <c r="J237"/>
  <c r="I237"/>
  <c r="G237"/>
  <c r="F237"/>
  <c r="D237"/>
  <c r="C237"/>
  <c r="P236"/>
  <c r="O236"/>
  <c r="N236"/>
  <c r="K236"/>
  <c r="H236"/>
  <c r="E236"/>
  <c r="P235"/>
  <c r="O235"/>
  <c r="N235"/>
  <c r="K235"/>
  <c r="K237" s="1"/>
  <c r="H235"/>
  <c r="E235"/>
  <c r="E237" s="1"/>
  <c r="P234"/>
  <c r="O234"/>
  <c r="Q234" s="1"/>
  <c r="N234"/>
  <c r="K234"/>
  <c r="H234"/>
  <c r="E234"/>
  <c r="P233"/>
  <c r="O233"/>
  <c r="N233"/>
  <c r="K233"/>
  <c r="H233"/>
  <c r="E233"/>
  <c r="P232"/>
  <c r="O232"/>
  <c r="N232"/>
  <c r="K232"/>
  <c r="H232"/>
  <c r="E232"/>
  <c r="P231"/>
  <c r="O231"/>
  <c r="N231"/>
  <c r="K231"/>
  <c r="H231"/>
  <c r="E231"/>
  <c r="M230"/>
  <c r="L230"/>
  <c r="J230"/>
  <c r="I230"/>
  <c r="G230"/>
  <c r="F230"/>
  <c r="D230"/>
  <c r="D242" s="1"/>
  <c r="C230"/>
  <c r="P229"/>
  <c r="O229"/>
  <c r="N229"/>
  <c r="K229"/>
  <c r="H229"/>
  <c r="E229"/>
  <c r="P228"/>
  <c r="P230" s="1"/>
  <c r="O228"/>
  <c r="N228"/>
  <c r="N230" s="1"/>
  <c r="K228"/>
  <c r="H228"/>
  <c r="E228"/>
  <c r="E230" s="1"/>
  <c r="O227"/>
  <c r="M227"/>
  <c r="L227"/>
  <c r="J227"/>
  <c r="I227"/>
  <c r="G227"/>
  <c r="F227"/>
  <c r="D227"/>
  <c r="C227"/>
  <c r="P226"/>
  <c r="P227" s="1"/>
  <c r="O226"/>
  <c r="N226"/>
  <c r="N227" s="1"/>
  <c r="K226"/>
  <c r="K227" s="1"/>
  <c r="H226"/>
  <c r="H227" s="1"/>
  <c r="E226"/>
  <c r="E227" s="1"/>
  <c r="P224"/>
  <c r="O224"/>
  <c r="N224"/>
  <c r="M224"/>
  <c r="K224"/>
  <c r="H224"/>
  <c r="E224"/>
  <c r="M223"/>
  <c r="L223"/>
  <c r="J223"/>
  <c r="I223"/>
  <c r="G223"/>
  <c r="F223"/>
  <c r="D223"/>
  <c r="C223"/>
  <c r="P222"/>
  <c r="O222"/>
  <c r="Q222" s="1"/>
  <c r="N222"/>
  <c r="K222"/>
  <c r="H222"/>
  <c r="E222"/>
  <c r="P221"/>
  <c r="O221"/>
  <c r="N221"/>
  <c r="K221"/>
  <c r="H221"/>
  <c r="E221"/>
  <c r="P220"/>
  <c r="O220"/>
  <c r="O223" s="1"/>
  <c r="N220"/>
  <c r="N223" s="1"/>
  <c r="K220"/>
  <c r="H220"/>
  <c r="E220"/>
  <c r="E223" s="1"/>
  <c r="M219"/>
  <c r="L219"/>
  <c r="J219"/>
  <c r="I219"/>
  <c r="G219"/>
  <c r="F219"/>
  <c r="D219"/>
  <c r="C219"/>
  <c r="P218"/>
  <c r="O218"/>
  <c r="Q218" s="1"/>
  <c r="N218"/>
  <c r="K218"/>
  <c r="H218"/>
  <c r="E218"/>
  <c r="P217"/>
  <c r="O217"/>
  <c r="N217"/>
  <c r="K217"/>
  <c r="H217"/>
  <c r="E217"/>
  <c r="E219" s="1"/>
  <c r="P216"/>
  <c r="O216"/>
  <c r="Q216" s="1"/>
  <c r="N216"/>
  <c r="K216"/>
  <c r="H216"/>
  <c r="E216"/>
  <c r="M215"/>
  <c r="L215"/>
  <c r="J215"/>
  <c r="I215"/>
  <c r="G215"/>
  <c r="F215"/>
  <c r="D215"/>
  <c r="P214"/>
  <c r="O214"/>
  <c r="Q214" s="1"/>
  <c r="N214"/>
  <c r="K214"/>
  <c r="H214"/>
  <c r="C214"/>
  <c r="E214" s="1"/>
  <c r="P213"/>
  <c r="P215" s="1"/>
  <c r="O213"/>
  <c r="N213"/>
  <c r="K213"/>
  <c r="H213"/>
  <c r="E213"/>
  <c r="C213"/>
  <c r="P212"/>
  <c r="N212"/>
  <c r="K212"/>
  <c r="H212"/>
  <c r="E212"/>
  <c r="C212"/>
  <c r="C215" s="1"/>
  <c r="M211"/>
  <c r="L211"/>
  <c r="J211"/>
  <c r="I211"/>
  <c r="G211"/>
  <c r="F211"/>
  <c r="D211"/>
  <c r="C211"/>
  <c r="P210"/>
  <c r="O210"/>
  <c r="N210"/>
  <c r="K210"/>
  <c r="H210"/>
  <c r="E210"/>
  <c r="P209"/>
  <c r="O209"/>
  <c r="N209"/>
  <c r="N211" s="1"/>
  <c r="K209"/>
  <c r="H209"/>
  <c r="H211" s="1"/>
  <c r="E209"/>
  <c r="E211" s="1"/>
  <c r="P208"/>
  <c r="O208"/>
  <c r="Q208" s="1"/>
  <c r="N208"/>
  <c r="K208"/>
  <c r="H208"/>
  <c r="E208"/>
  <c r="L207"/>
  <c r="J207"/>
  <c r="I207"/>
  <c r="G207"/>
  <c r="F207"/>
  <c r="D207"/>
  <c r="C207"/>
  <c r="P206"/>
  <c r="O206"/>
  <c r="Q206" s="1"/>
  <c r="N206"/>
  <c r="K206"/>
  <c r="H206"/>
  <c r="E206"/>
  <c r="O205"/>
  <c r="M205"/>
  <c r="P205" s="1"/>
  <c r="K205"/>
  <c r="H205"/>
  <c r="E205"/>
  <c r="O204"/>
  <c r="M204"/>
  <c r="P204" s="1"/>
  <c r="K204"/>
  <c r="H204"/>
  <c r="E204"/>
  <c r="O203"/>
  <c r="N203"/>
  <c r="M203"/>
  <c r="P203" s="1"/>
  <c r="K203"/>
  <c r="H203"/>
  <c r="E203"/>
  <c r="O202"/>
  <c r="M202"/>
  <c r="P202" s="1"/>
  <c r="K202"/>
  <c r="H202"/>
  <c r="E202"/>
  <c r="P201"/>
  <c r="O201"/>
  <c r="Q201" s="1"/>
  <c r="N201"/>
  <c r="K201"/>
  <c r="K207" s="1"/>
  <c r="H201"/>
  <c r="E201"/>
  <c r="P200"/>
  <c r="Q200" s="1"/>
  <c r="O200"/>
  <c r="N200"/>
  <c r="K200"/>
  <c r="H200"/>
  <c r="E200"/>
  <c r="P199"/>
  <c r="O199"/>
  <c r="Q199" s="1"/>
  <c r="N199"/>
  <c r="K199"/>
  <c r="H199"/>
  <c r="E199"/>
  <c r="P198"/>
  <c r="O198"/>
  <c r="N198"/>
  <c r="K198"/>
  <c r="H198"/>
  <c r="E198"/>
  <c r="M197"/>
  <c r="L197"/>
  <c r="J197"/>
  <c r="I197"/>
  <c r="G197"/>
  <c r="F197"/>
  <c r="D197"/>
  <c r="C197"/>
  <c r="P196"/>
  <c r="O196"/>
  <c r="N196"/>
  <c r="K196"/>
  <c r="H196"/>
  <c r="E196"/>
  <c r="P195"/>
  <c r="O195"/>
  <c r="N195"/>
  <c r="K195"/>
  <c r="K197" s="1"/>
  <c r="H195"/>
  <c r="H197" s="1"/>
  <c r="E195"/>
  <c r="P194"/>
  <c r="O194"/>
  <c r="N194"/>
  <c r="K194"/>
  <c r="H194"/>
  <c r="E194"/>
  <c r="M193"/>
  <c r="L193"/>
  <c r="J193"/>
  <c r="I193"/>
  <c r="G193"/>
  <c r="F193"/>
  <c r="D193"/>
  <c r="C193"/>
  <c r="P192"/>
  <c r="O192"/>
  <c r="N192"/>
  <c r="K192"/>
  <c r="H192"/>
  <c r="E192"/>
  <c r="P191"/>
  <c r="O191"/>
  <c r="N191"/>
  <c r="K191"/>
  <c r="H191"/>
  <c r="E191"/>
  <c r="P190"/>
  <c r="O190"/>
  <c r="N190"/>
  <c r="K190"/>
  <c r="K193" s="1"/>
  <c r="H190"/>
  <c r="E190"/>
  <c r="E193" s="1"/>
  <c r="M189"/>
  <c r="L189"/>
  <c r="J189"/>
  <c r="I189"/>
  <c r="G189"/>
  <c r="F189"/>
  <c r="D189"/>
  <c r="C189"/>
  <c r="P188"/>
  <c r="P189" s="1"/>
  <c r="O188"/>
  <c r="O189" s="1"/>
  <c r="N188"/>
  <c r="N189" s="1"/>
  <c r="K188"/>
  <c r="K189" s="1"/>
  <c r="H188"/>
  <c r="H189" s="1"/>
  <c r="E188"/>
  <c r="E189" s="1"/>
  <c r="M186"/>
  <c r="L186"/>
  <c r="J186"/>
  <c r="I186"/>
  <c r="G186"/>
  <c r="F186"/>
  <c r="D186"/>
  <c r="C186"/>
  <c r="P185"/>
  <c r="O185"/>
  <c r="Q185" s="1"/>
  <c r="N185"/>
  <c r="K185"/>
  <c r="H185"/>
  <c r="E185"/>
  <c r="P184"/>
  <c r="O184"/>
  <c r="N184"/>
  <c r="K184"/>
  <c r="H184"/>
  <c r="E184"/>
  <c r="P183"/>
  <c r="O183"/>
  <c r="O186" s="1"/>
  <c r="N183"/>
  <c r="N186" s="1"/>
  <c r="K183"/>
  <c r="H183"/>
  <c r="E183"/>
  <c r="E186" s="1"/>
  <c r="P182"/>
  <c r="O182"/>
  <c r="Q182" s="1"/>
  <c r="N182"/>
  <c r="K182"/>
  <c r="H182"/>
  <c r="E182"/>
  <c r="M181"/>
  <c r="L181"/>
  <c r="J181"/>
  <c r="I181"/>
  <c r="G181"/>
  <c r="F181"/>
  <c r="D181"/>
  <c r="C181"/>
  <c r="P180"/>
  <c r="O180"/>
  <c r="N180"/>
  <c r="K180"/>
  <c r="H180"/>
  <c r="E180"/>
  <c r="P179"/>
  <c r="O179"/>
  <c r="Q179" s="1"/>
  <c r="N179"/>
  <c r="K179"/>
  <c r="K181" s="1"/>
  <c r="H179"/>
  <c r="H181" s="1"/>
  <c r="E179"/>
  <c r="O178"/>
  <c r="N178"/>
  <c r="K178"/>
  <c r="H178"/>
  <c r="G178"/>
  <c r="P178" s="1"/>
  <c r="F178"/>
  <c r="E178"/>
  <c r="P177"/>
  <c r="O177"/>
  <c r="N177"/>
  <c r="K177"/>
  <c r="H177"/>
  <c r="E177"/>
  <c r="M176"/>
  <c r="L176"/>
  <c r="J176"/>
  <c r="I176"/>
  <c r="G176"/>
  <c r="F176"/>
  <c r="D176"/>
  <c r="C176"/>
  <c r="P175"/>
  <c r="O175"/>
  <c r="N175"/>
  <c r="K175"/>
  <c r="H175"/>
  <c r="E175"/>
  <c r="P174"/>
  <c r="O174"/>
  <c r="N174"/>
  <c r="K174"/>
  <c r="H174"/>
  <c r="E174"/>
  <c r="P173"/>
  <c r="O173"/>
  <c r="N173"/>
  <c r="K173"/>
  <c r="H173"/>
  <c r="E173"/>
  <c r="P172"/>
  <c r="O172"/>
  <c r="Q172" s="1"/>
  <c r="N172"/>
  <c r="K172"/>
  <c r="H172"/>
  <c r="E172"/>
  <c r="P171"/>
  <c r="O171"/>
  <c r="N171"/>
  <c r="K171"/>
  <c r="H171"/>
  <c r="E171"/>
  <c r="M170"/>
  <c r="L170"/>
  <c r="J170"/>
  <c r="I170"/>
  <c r="G170"/>
  <c r="F170"/>
  <c r="D170"/>
  <c r="P169"/>
  <c r="O169"/>
  <c r="N169"/>
  <c r="K169"/>
  <c r="H169"/>
  <c r="H170" s="1"/>
  <c r="E169"/>
  <c r="P168"/>
  <c r="P170" s="1"/>
  <c r="N168"/>
  <c r="N170" s="1"/>
  <c r="K168"/>
  <c r="H168"/>
  <c r="C168"/>
  <c r="P167"/>
  <c r="N167"/>
  <c r="I167"/>
  <c r="K167" s="1"/>
  <c r="H167"/>
  <c r="C167"/>
  <c r="O167" s="1"/>
  <c r="O166"/>
  <c r="M166"/>
  <c r="L166"/>
  <c r="J166"/>
  <c r="I166"/>
  <c r="G166"/>
  <c r="F166"/>
  <c r="D166"/>
  <c r="C166"/>
  <c r="P165"/>
  <c r="O165"/>
  <c r="N165"/>
  <c r="K165"/>
  <c r="H165"/>
  <c r="E165"/>
  <c r="P164"/>
  <c r="P166" s="1"/>
  <c r="O164"/>
  <c r="N164"/>
  <c r="K164"/>
  <c r="H164"/>
  <c r="H166" s="1"/>
  <c r="E164"/>
  <c r="P163"/>
  <c r="O163"/>
  <c r="Q163" s="1"/>
  <c r="N163"/>
  <c r="K163"/>
  <c r="H163"/>
  <c r="E163"/>
  <c r="M162"/>
  <c r="L162"/>
  <c r="J162"/>
  <c r="D162"/>
  <c r="C162"/>
  <c r="N161"/>
  <c r="I161"/>
  <c r="K161" s="1"/>
  <c r="G161"/>
  <c r="P161" s="1"/>
  <c r="F161"/>
  <c r="H161" s="1"/>
  <c r="C161"/>
  <c r="O161" s="1"/>
  <c r="P160"/>
  <c r="O160"/>
  <c r="Q160" s="1"/>
  <c r="N160"/>
  <c r="N162" s="1"/>
  <c r="K160"/>
  <c r="H160"/>
  <c r="E160"/>
  <c r="P159"/>
  <c r="O159"/>
  <c r="N159"/>
  <c r="K159"/>
  <c r="H159"/>
  <c r="E159"/>
  <c r="M158"/>
  <c r="J158"/>
  <c r="I158"/>
  <c r="G158"/>
  <c r="F158"/>
  <c r="D158"/>
  <c r="P157"/>
  <c r="N157"/>
  <c r="K157"/>
  <c r="H157"/>
  <c r="C157"/>
  <c r="P156"/>
  <c r="O156"/>
  <c r="N156"/>
  <c r="K156"/>
  <c r="H156"/>
  <c r="E156"/>
  <c r="P155"/>
  <c r="L155"/>
  <c r="K155"/>
  <c r="H155"/>
  <c r="E155"/>
  <c r="P154"/>
  <c r="O154"/>
  <c r="Q154" s="1"/>
  <c r="N154"/>
  <c r="K154"/>
  <c r="H154"/>
  <c r="E154"/>
  <c r="P153"/>
  <c r="L153"/>
  <c r="O153" s="1"/>
  <c r="K153"/>
  <c r="H153"/>
  <c r="E153"/>
  <c r="P152"/>
  <c r="O152"/>
  <c r="N152"/>
  <c r="K152"/>
  <c r="H152"/>
  <c r="E152"/>
  <c r="P151"/>
  <c r="L151"/>
  <c r="O151" s="1"/>
  <c r="Q151" s="1"/>
  <c r="K151"/>
  <c r="H151"/>
  <c r="E151"/>
  <c r="P150"/>
  <c r="O150"/>
  <c r="Q150" s="1"/>
  <c r="N150"/>
  <c r="K150"/>
  <c r="H150"/>
  <c r="E150"/>
  <c r="P149"/>
  <c r="O149"/>
  <c r="N149"/>
  <c r="K149"/>
  <c r="H149"/>
  <c r="E149"/>
  <c r="M148"/>
  <c r="L148"/>
  <c r="J148"/>
  <c r="I148"/>
  <c r="G148"/>
  <c r="F148"/>
  <c r="D148"/>
  <c r="C148"/>
  <c r="P147"/>
  <c r="Q147" s="1"/>
  <c r="O147"/>
  <c r="N147"/>
  <c r="K147"/>
  <c r="H147"/>
  <c r="E147"/>
  <c r="P146"/>
  <c r="O146"/>
  <c r="N146"/>
  <c r="K146"/>
  <c r="H146"/>
  <c r="E146"/>
  <c r="P145"/>
  <c r="O145"/>
  <c r="N145"/>
  <c r="K145"/>
  <c r="K148" s="1"/>
  <c r="H145"/>
  <c r="E145"/>
  <c r="E148" s="1"/>
  <c r="M144"/>
  <c r="J144"/>
  <c r="I144"/>
  <c r="G144"/>
  <c r="F144"/>
  <c r="D144"/>
  <c r="P143"/>
  <c r="O143"/>
  <c r="N143"/>
  <c r="K143"/>
  <c r="H143"/>
  <c r="E143"/>
  <c r="P142"/>
  <c r="P144" s="1"/>
  <c r="O142"/>
  <c r="L142"/>
  <c r="N142" s="1"/>
  <c r="K142"/>
  <c r="H142"/>
  <c r="C142"/>
  <c r="C144" s="1"/>
  <c r="M141"/>
  <c r="L141"/>
  <c r="J141"/>
  <c r="I141"/>
  <c r="G141"/>
  <c r="F141"/>
  <c r="D141"/>
  <c r="C141"/>
  <c r="P140"/>
  <c r="O140"/>
  <c r="N140"/>
  <c r="K140"/>
  <c r="H140"/>
  <c r="E140"/>
  <c r="P139"/>
  <c r="O139"/>
  <c r="N139"/>
  <c r="K139"/>
  <c r="H139"/>
  <c r="E139"/>
  <c r="P138"/>
  <c r="O138"/>
  <c r="N138"/>
  <c r="K138"/>
  <c r="H138"/>
  <c r="E138"/>
  <c r="M136"/>
  <c r="L136"/>
  <c r="J136"/>
  <c r="I136"/>
  <c r="G136"/>
  <c r="F136"/>
  <c r="D136"/>
  <c r="C136"/>
  <c r="P135"/>
  <c r="O135"/>
  <c r="Q135" s="1"/>
  <c r="N135"/>
  <c r="K135"/>
  <c r="H135"/>
  <c r="E135"/>
  <c r="P134"/>
  <c r="P136" s="1"/>
  <c r="O134"/>
  <c r="Q134" s="1"/>
  <c r="Q136" s="1"/>
  <c r="N134"/>
  <c r="N136" s="1"/>
  <c r="K134"/>
  <c r="H134"/>
  <c r="E134"/>
  <c r="P133"/>
  <c r="O133"/>
  <c r="Q133" s="1"/>
  <c r="N133"/>
  <c r="K133"/>
  <c r="H133"/>
  <c r="E133"/>
  <c r="P132"/>
  <c r="O132"/>
  <c r="Q132" s="1"/>
  <c r="N132"/>
  <c r="K132"/>
  <c r="H132"/>
  <c r="E132"/>
  <c r="P131"/>
  <c r="O131"/>
  <c r="Q131" s="1"/>
  <c r="N131"/>
  <c r="K131"/>
  <c r="H131"/>
  <c r="E131"/>
  <c r="P130"/>
  <c r="N130"/>
  <c r="K130"/>
  <c r="H130"/>
  <c r="C130"/>
  <c r="O130" s="1"/>
  <c r="Q130" s="1"/>
  <c r="P129"/>
  <c r="O129"/>
  <c r="N129"/>
  <c r="K129"/>
  <c r="H129"/>
  <c r="E129"/>
  <c r="P128"/>
  <c r="O128"/>
  <c r="N128"/>
  <c r="K128"/>
  <c r="H128"/>
  <c r="E128"/>
  <c r="M127"/>
  <c r="L127"/>
  <c r="J127"/>
  <c r="I127"/>
  <c r="G127"/>
  <c r="F127"/>
  <c r="D127"/>
  <c r="C127"/>
  <c r="P126"/>
  <c r="O126"/>
  <c r="Q126" s="1"/>
  <c r="N126"/>
  <c r="K126"/>
  <c r="H126"/>
  <c r="H127" s="1"/>
  <c r="E126"/>
  <c r="P125"/>
  <c r="N125"/>
  <c r="N127" s="1"/>
  <c r="K125"/>
  <c r="K127" s="1"/>
  <c r="H125"/>
  <c r="C125"/>
  <c r="E125" s="1"/>
  <c r="E127" s="1"/>
  <c r="M124"/>
  <c r="L124"/>
  <c r="J124"/>
  <c r="I124"/>
  <c r="G124"/>
  <c r="F124"/>
  <c r="D124"/>
  <c r="C124"/>
  <c r="P123"/>
  <c r="O123"/>
  <c r="N123"/>
  <c r="K123"/>
  <c r="H123"/>
  <c r="E123"/>
  <c r="P122"/>
  <c r="O122"/>
  <c r="N122"/>
  <c r="N124" s="1"/>
  <c r="K122"/>
  <c r="H122"/>
  <c r="E122"/>
  <c r="E124" s="1"/>
  <c r="Q121"/>
  <c r="P121"/>
  <c r="O121"/>
  <c r="N121"/>
  <c r="K121"/>
  <c r="H121"/>
  <c r="E121"/>
  <c r="P120"/>
  <c r="O120"/>
  <c r="Q120" s="1"/>
  <c r="N120"/>
  <c r="K120"/>
  <c r="H120"/>
  <c r="E120"/>
  <c r="M119"/>
  <c r="L119"/>
  <c r="J119"/>
  <c r="I119"/>
  <c r="G119"/>
  <c r="F119"/>
  <c r="D119"/>
  <c r="C119"/>
  <c r="P118"/>
  <c r="O118"/>
  <c r="N118"/>
  <c r="K118"/>
  <c r="H118"/>
  <c r="E118"/>
  <c r="P117"/>
  <c r="P119" s="1"/>
  <c r="O117"/>
  <c r="O119" s="1"/>
  <c r="N117"/>
  <c r="K117"/>
  <c r="H117"/>
  <c r="H119" s="1"/>
  <c r="E117"/>
  <c r="P116"/>
  <c r="O116"/>
  <c r="N116"/>
  <c r="K116"/>
  <c r="H116"/>
  <c r="E116"/>
  <c r="M115"/>
  <c r="L115"/>
  <c r="J115"/>
  <c r="I115"/>
  <c r="G115"/>
  <c r="F115"/>
  <c r="D115"/>
  <c r="P114"/>
  <c r="O114"/>
  <c r="N114"/>
  <c r="K114"/>
  <c r="H114"/>
  <c r="E114"/>
  <c r="P113"/>
  <c r="N113"/>
  <c r="K113"/>
  <c r="H113"/>
  <c r="H115" s="1"/>
  <c r="E113"/>
  <c r="E115" s="1"/>
  <c r="C113"/>
  <c r="C115" s="1"/>
  <c r="O112"/>
  <c r="M112"/>
  <c r="L112"/>
  <c r="J112"/>
  <c r="I112"/>
  <c r="G112"/>
  <c r="F112"/>
  <c r="D112"/>
  <c r="C112"/>
  <c r="P111"/>
  <c r="O111"/>
  <c r="N111"/>
  <c r="K111"/>
  <c r="H111"/>
  <c r="E111"/>
  <c r="P110"/>
  <c r="O110"/>
  <c r="Q110" s="1"/>
  <c r="N110"/>
  <c r="N112" s="1"/>
  <c r="K110"/>
  <c r="H110"/>
  <c r="H112" s="1"/>
  <c r="E110"/>
  <c r="M109"/>
  <c r="L109"/>
  <c r="J109"/>
  <c r="I109"/>
  <c r="H109"/>
  <c r="G109"/>
  <c r="F109"/>
  <c r="D109"/>
  <c r="C109"/>
  <c r="P108"/>
  <c r="O108"/>
  <c r="N108"/>
  <c r="K108"/>
  <c r="H108"/>
  <c r="E108"/>
  <c r="P107"/>
  <c r="O107"/>
  <c r="Q107" s="1"/>
  <c r="N107"/>
  <c r="K107"/>
  <c r="H107"/>
  <c r="E107"/>
  <c r="E109" s="1"/>
  <c r="M106"/>
  <c r="L106"/>
  <c r="J106"/>
  <c r="I106"/>
  <c r="G106"/>
  <c r="F106"/>
  <c r="D106"/>
  <c r="C106"/>
  <c r="P105"/>
  <c r="O105"/>
  <c r="N105"/>
  <c r="K105"/>
  <c r="H105"/>
  <c r="E105"/>
  <c r="P104"/>
  <c r="O104"/>
  <c r="Q104" s="1"/>
  <c r="N104"/>
  <c r="K104"/>
  <c r="H104"/>
  <c r="E104"/>
  <c r="M103"/>
  <c r="L103"/>
  <c r="J103"/>
  <c r="I103"/>
  <c r="G103"/>
  <c r="F103"/>
  <c r="D103"/>
  <c r="C103"/>
  <c r="P102"/>
  <c r="O102"/>
  <c r="Q102" s="1"/>
  <c r="N102"/>
  <c r="K102"/>
  <c r="H102"/>
  <c r="E102"/>
  <c r="P101"/>
  <c r="O101"/>
  <c r="O103" s="1"/>
  <c r="N101"/>
  <c r="K101"/>
  <c r="H101"/>
  <c r="E101"/>
  <c r="E103" s="1"/>
  <c r="M100"/>
  <c r="L100"/>
  <c r="K100"/>
  <c r="J100"/>
  <c r="I100"/>
  <c r="G100"/>
  <c r="F100"/>
  <c r="D100"/>
  <c r="C100"/>
  <c r="P99"/>
  <c r="O99"/>
  <c r="N99"/>
  <c r="K99"/>
  <c r="H99"/>
  <c r="E99"/>
  <c r="P98"/>
  <c r="O98"/>
  <c r="N98"/>
  <c r="K98"/>
  <c r="H98"/>
  <c r="H100" s="1"/>
  <c r="E98"/>
  <c r="P97"/>
  <c r="Q97" s="1"/>
  <c r="O97"/>
  <c r="N97"/>
  <c r="K97"/>
  <c r="H97"/>
  <c r="E97"/>
  <c r="P96"/>
  <c r="O96"/>
  <c r="N96"/>
  <c r="K96"/>
  <c r="H96"/>
  <c r="E96"/>
  <c r="M95"/>
  <c r="L95"/>
  <c r="J95"/>
  <c r="I95"/>
  <c r="G95"/>
  <c r="F95"/>
  <c r="D95"/>
  <c r="C95"/>
  <c r="P94"/>
  <c r="O94"/>
  <c r="N94"/>
  <c r="K94"/>
  <c r="H94"/>
  <c r="E94"/>
  <c r="P93"/>
  <c r="Q93" s="1"/>
  <c r="O93"/>
  <c r="N93"/>
  <c r="K93"/>
  <c r="H93"/>
  <c r="E93"/>
  <c r="E95" s="1"/>
  <c r="P92"/>
  <c r="O92"/>
  <c r="N92"/>
  <c r="K92"/>
  <c r="H92"/>
  <c r="E92"/>
  <c r="P90"/>
  <c r="O90"/>
  <c r="N90"/>
  <c r="K90"/>
  <c r="H90"/>
  <c r="E90"/>
  <c r="P89"/>
  <c r="O89"/>
  <c r="N89"/>
  <c r="K89"/>
  <c r="H89"/>
  <c r="E89"/>
  <c r="P88"/>
  <c r="O88"/>
  <c r="N88"/>
  <c r="K88"/>
  <c r="H88"/>
  <c r="E88"/>
  <c r="M87"/>
  <c r="L87"/>
  <c r="J87"/>
  <c r="I87"/>
  <c r="G87"/>
  <c r="F87"/>
  <c r="D87"/>
  <c r="C87"/>
  <c r="P86"/>
  <c r="O86"/>
  <c r="N86"/>
  <c r="K86"/>
  <c r="H86"/>
  <c r="E86"/>
  <c r="P85"/>
  <c r="O85"/>
  <c r="O87" s="1"/>
  <c r="N85"/>
  <c r="K85"/>
  <c r="K87" s="1"/>
  <c r="H85"/>
  <c r="E85"/>
  <c r="M84"/>
  <c r="L84"/>
  <c r="J84"/>
  <c r="I84"/>
  <c r="G84"/>
  <c r="F84"/>
  <c r="D84"/>
  <c r="C84"/>
  <c r="P83"/>
  <c r="O83"/>
  <c r="N83"/>
  <c r="K83"/>
  <c r="H83"/>
  <c r="E83"/>
  <c r="P82"/>
  <c r="O82"/>
  <c r="N82"/>
  <c r="K82"/>
  <c r="K84" s="1"/>
  <c r="H82"/>
  <c r="H84" s="1"/>
  <c r="E82"/>
  <c r="M81"/>
  <c r="L81"/>
  <c r="J81"/>
  <c r="I81"/>
  <c r="G81"/>
  <c r="F81"/>
  <c r="D81"/>
  <c r="C81"/>
  <c r="P80"/>
  <c r="Q80" s="1"/>
  <c r="O80"/>
  <c r="N80"/>
  <c r="K80"/>
  <c r="H80"/>
  <c r="E80"/>
  <c r="P79"/>
  <c r="O79"/>
  <c r="N79"/>
  <c r="K79"/>
  <c r="H79"/>
  <c r="E79"/>
  <c r="P78"/>
  <c r="O78"/>
  <c r="O81" s="1"/>
  <c r="N78"/>
  <c r="K78"/>
  <c r="K81" s="1"/>
  <c r="H78"/>
  <c r="E78"/>
  <c r="M77"/>
  <c r="L77"/>
  <c r="J77"/>
  <c r="I77"/>
  <c r="G77"/>
  <c r="F77"/>
  <c r="D77"/>
  <c r="C77"/>
  <c r="P76"/>
  <c r="O76"/>
  <c r="N76"/>
  <c r="K76"/>
  <c r="H76"/>
  <c r="E76"/>
  <c r="P75"/>
  <c r="O75"/>
  <c r="N75"/>
  <c r="K75"/>
  <c r="H75"/>
  <c r="E75"/>
  <c r="P74"/>
  <c r="P77" s="1"/>
  <c r="O74"/>
  <c r="N74"/>
  <c r="K74"/>
  <c r="K77" s="1"/>
  <c r="H74"/>
  <c r="E74"/>
  <c r="M73"/>
  <c r="L73"/>
  <c r="J73"/>
  <c r="I73"/>
  <c r="G73"/>
  <c r="F73"/>
  <c r="D73"/>
  <c r="C73"/>
  <c r="P72"/>
  <c r="Q72" s="1"/>
  <c r="O72"/>
  <c r="N72"/>
  <c r="K72"/>
  <c r="H72"/>
  <c r="E72"/>
  <c r="P71"/>
  <c r="P73" s="1"/>
  <c r="O71"/>
  <c r="N71"/>
  <c r="K71"/>
  <c r="K73" s="1"/>
  <c r="H71"/>
  <c r="E71"/>
  <c r="M70"/>
  <c r="L70"/>
  <c r="J70"/>
  <c r="I70"/>
  <c r="G70"/>
  <c r="F70"/>
  <c r="D70"/>
  <c r="C70"/>
  <c r="P69"/>
  <c r="O69"/>
  <c r="O70" s="1"/>
  <c r="N69"/>
  <c r="K69"/>
  <c r="H69"/>
  <c r="E69"/>
  <c r="P68"/>
  <c r="O68"/>
  <c r="N68"/>
  <c r="K68"/>
  <c r="K70" s="1"/>
  <c r="H68"/>
  <c r="H70" s="1"/>
  <c r="E68"/>
  <c r="M67"/>
  <c r="L67"/>
  <c r="J67"/>
  <c r="I67"/>
  <c r="G67"/>
  <c r="F67"/>
  <c r="D67"/>
  <c r="C67"/>
  <c r="P66"/>
  <c r="O66"/>
  <c r="Q66" s="1"/>
  <c r="N66"/>
  <c r="K66"/>
  <c r="H66"/>
  <c r="E66"/>
  <c r="P65"/>
  <c r="O65"/>
  <c r="N65"/>
  <c r="K65"/>
  <c r="H65"/>
  <c r="E65"/>
  <c r="C65"/>
  <c r="O64"/>
  <c r="M64"/>
  <c r="L64"/>
  <c r="J64"/>
  <c r="I64"/>
  <c r="G64"/>
  <c r="F64"/>
  <c r="D64"/>
  <c r="C64"/>
  <c r="P63"/>
  <c r="O63"/>
  <c r="N63"/>
  <c r="K63"/>
  <c r="H63"/>
  <c r="E63"/>
  <c r="P62"/>
  <c r="N62"/>
  <c r="K62"/>
  <c r="K64" s="1"/>
  <c r="H62"/>
  <c r="H64" s="1"/>
  <c r="E62"/>
  <c r="E64" s="1"/>
  <c r="C62"/>
  <c r="O62" s="1"/>
  <c r="Q62" s="1"/>
  <c r="M61"/>
  <c r="L61"/>
  <c r="J61"/>
  <c r="I61"/>
  <c r="G61"/>
  <c r="F61"/>
  <c r="D61"/>
  <c r="C61"/>
  <c r="Q60"/>
  <c r="P60"/>
  <c r="O60"/>
  <c r="N60"/>
  <c r="N61" s="1"/>
  <c r="K60"/>
  <c r="H60"/>
  <c r="E60"/>
  <c r="P59"/>
  <c r="O59"/>
  <c r="O61" s="1"/>
  <c r="N59"/>
  <c r="K59"/>
  <c r="K61" s="1"/>
  <c r="H59"/>
  <c r="H61" s="1"/>
  <c r="E59"/>
  <c r="M58"/>
  <c r="L58"/>
  <c r="J58"/>
  <c r="I58"/>
  <c r="G58"/>
  <c r="F58"/>
  <c r="D58"/>
  <c r="C58"/>
  <c r="P57"/>
  <c r="O57"/>
  <c r="Q57" s="1"/>
  <c r="N57"/>
  <c r="K57"/>
  <c r="H57"/>
  <c r="E57"/>
  <c r="P56"/>
  <c r="O56"/>
  <c r="Q56" s="1"/>
  <c r="N56"/>
  <c r="K56"/>
  <c r="H56"/>
  <c r="E56"/>
  <c r="P55"/>
  <c r="O55"/>
  <c r="O58" s="1"/>
  <c r="N55"/>
  <c r="K55"/>
  <c r="K58" s="1"/>
  <c r="H55"/>
  <c r="E55"/>
  <c r="M54"/>
  <c r="L54"/>
  <c r="J54"/>
  <c r="I54"/>
  <c r="G54"/>
  <c r="F54"/>
  <c r="D54"/>
  <c r="C54"/>
  <c r="Q53"/>
  <c r="P53"/>
  <c r="O53"/>
  <c r="N53"/>
  <c r="K53"/>
  <c r="H53"/>
  <c r="E53"/>
  <c r="P52"/>
  <c r="O52"/>
  <c r="N52"/>
  <c r="N54" s="1"/>
  <c r="K52"/>
  <c r="K54" s="1"/>
  <c r="H52"/>
  <c r="E52"/>
  <c r="M51"/>
  <c r="L51"/>
  <c r="J51"/>
  <c r="I51"/>
  <c r="G51"/>
  <c r="F51"/>
  <c r="D51"/>
  <c r="P50"/>
  <c r="O50"/>
  <c r="N50"/>
  <c r="K50"/>
  <c r="K51" s="1"/>
  <c r="H50"/>
  <c r="E50"/>
  <c r="P49"/>
  <c r="O49"/>
  <c r="Q49" s="1"/>
  <c r="N49"/>
  <c r="K49"/>
  <c r="H49"/>
  <c r="E49"/>
  <c r="P48"/>
  <c r="N48"/>
  <c r="K48"/>
  <c r="H48"/>
  <c r="C48"/>
  <c r="E48" s="1"/>
  <c r="E51" s="1"/>
  <c r="P47"/>
  <c r="N47"/>
  <c r="K47"/>
  <c r="H47"/>
  <c r="C47"/>
  <c r="O47" s="1"/>
  <c r="P46"/>
  <c r="O46"/>
  <c r="N46"/>
  <c r="K46"/>
  <c r="H46"/>
  <c r="E46"/>
  <c r="M45"/>
  <c r="L45"/>
  <c r="J45"/>
  <c r="I45"/>
  <c r="G45"/>
  <c r="F45"/>
  <c r="D45"/>
  <c r="C45"/>
  <c r="P44"/>
  <c r="O44"/>
  <c r="N44"/>
  <c r="K44"/>
  <c r="H44"/>
  <c r="E44"/>
  <c r="P43"/>
  <c r="O43"/>
  <c r="N43"/>
  <c r="K43"/>
  <c r="H43"/>
  <c r="E43"/>
  <c r="P42"/>
  <c r="N42"/>
  <c r="K42"/>
  <c r="K45" s="1"/>
  <c r="H42"/>
  <c r="C42"/>
  <c r="O42" s="1"/>
  <c r="M41"/>
  <c r="L41"/>
  <c r="J41"/>
  <c r="I41"/>
  <c r="G41"/>
  <c r="F41"/>
  <c r="E41"/>
  <c r="D41"/>
  <c r="C41"/>
  <c r="P40"/>
  <c r="O40"/>
  <c r="Q40" s="1"/>
  <c r="N40"/>
  <c r="K40"/>
  <c r="H40"/>
  <c r="E40"/>
  <c r="P39"/>
  <c r="P41" s="1"/>
  <c r="O39"/>
  <c r="N39"/>
  <c r="K39"/>
  <c r="K41" s="1"/>
  <c r="H39"/>
  <c r="E39"/>
  <c r="M38"/>
  <c r="L38"/>
  <c r="J38"/>
  <c r="I38"/>
  <c r="G38"/>
  <c r="F38"/>
  <c r="D38"/>
  <c r="C38"/>
  <c r="P37"/>
  <c r="O37"/>
  <c r="Q37" s="1"/>
  <c r="N37"/>
  <c r="K37"/>
  <c r="H37"/>
  <c r="E37"/>
  <c r="P36"/>
  <c r="O36"/>
  <c r="N36"/>
  <c r="N38" s="1"/>
  <c r="K36"/>
  <c r="H36"/>
  <c r="H38" s="1"/>
  <c r="E36"/>
  <c r="E38" s="1"/>
  <c r="M35"/>
  <c r="L35"/>
  <c r="J35"/>
  <c r="I35"/>
  <c r="G35"/>
  <c r="F35"/>
  <c r="D35"/>
  <c r="C35"/>
  <c r="P34"/>
  <c r="Q34" s="1"/>
  <c r="O34"/>
  <c r="N34"/>
  <c r="K34"/>
  <c r="H34"/>
  <c r="E34"/>
  <c r="P33"/>
  <c r="O33"/>
  <c r="Q33" s="1"/>
  <c r="N33"/>
  <c r="K33"/>
  <c r="H33"/>
  <c r="E33"/>
  <c r="P32"/>
  <c r="O32"/>
  <c r="N32"/>
  <c r="N35" s="1"/>
  <c r="K32"/>
  <c r="H32"/>
  <c r="H35" s="1"/>
  <c r="E32"/>
  <c r="M31"/>
  <c r="L31"/>
  <c r="J31"/>
  <c r="I31"/>
  <c r="G31"/>
  <c r="F31"/>
  <c r="D31"/>
  <c r="C31"/>
  <c r="P30"/>
  <c r="O30"/>
  <c r="O31" s="1"/>
  <c r="N30"/>
  <c r="K30"/>
  <c r="H30"/>
  <c r="E30"/>
  <c r="P29"/>
  <c r="O29"/>
  <c r="Q29" s="1"/>
  <c r="N29"/>
  <c r="N31" s="1"/>
  <c r="K29"/>
  <c r="H29"/>
  <c r="H31" s="1"/>
  <c r="E29"/>
  <c r="E31" s="1"/>
  <c r="P28"/>
  <c r="O28"/>
  <c r="N28"/>
  <c r="K28"/>
  <c r="H28"/>
  <c r="E28"/>
  <c r="C28"/>
  <c r="M27"/>
  <c r="L27"/>
  <c r="J27"/>
  <c r="I27"/>
  <c r="G27"/>
  <c r="F27"/>
  <c r="P26"/>
  <c r="O26"/>
  <c r="N26"/>
  <c r="K26"/>
  <c r="H26"/>
  <c r="E26"/>
  <c r="P25"/>
  <c r="O25"/>
  <c r="N25"/>
  <c r="K25"/>
  <c r="H25"/>
  <c r="E25"/>
  <c r="P24"/>
  <c r="Q24" s="1"/>
  <c r="O24"/>
  <c r="N24"/>
  <c r="K24"/>
  <c r="H24"/>
  <c r="E24"/>
  <c r="P23"/>
  <c r="O23"/>
  <c r="N23"/>
  <c r="K23"/>
  <c r="H23"/>
  <c r="E23"/>
  <c r="P22"/>
  <c r="O22"/>
  <c r="N22"/>
  <c r="K22"/>
  <c r="H22"/>
  <c r="E22"/>
  <c r="P21"/>
  <c r="O21"/>
  <c r="Q21" s="1"/>
  <c r="N21"/>
  <c r="K21"/>
  <c r="H21"/>
  <c r="E21"/>
  <c r="O20"/>
  <c r="N20"/>
  <c r="K20"/>
  <c r="K27" s="1"/>
  <c r="H20"/>
  <c r="D20"/>
  <c r="P20" s="1"/>
  <c r="C20"/>
  <c r="C27" s="1"/>
  <c r="M19"/>
  <c r="L19"/>
  <c r="J19"/>
  <c r="I19"/>
  <c r="G19"/>
  <c r="F19"/>
  <c r="D19"/>
  <c r="C19"/>
  <c r="P18"/>
  <c r="O18"/>
  <c r="N18"/>
  <c r="K18"/>
  <c r="H18"/>
  <c r="E18"/>
  <c r="P17"/>
  <c r="P19" s="1"/>
  <c r="O17"/>
  <c r="N17"/>
  <c r="N19" s="1"/>
  <c r="K17"/>
  <c r="H17"/>
  <c r="E17"/>
  <c r="M16"/>
  <c r="L16"/>
  <c r="J16"/>
  <c r="I16"/>
  <c r="G16"/>
  <c r="F16"/>
  <c r="D16"/>
  <c r="C16"/>
  <c r="P15"/>
  <c r="O15"/>
  <c r="N15"/>
  <c r="K15"/>
  <c r="H15"/>
  <c r="E15"/>
  <c r="P14"/>
  <c r="O14"/>
  <c r="N14"/>
  <c r="N16" s="1"/>
  <c r="K14"/>
  <c r="H14"/>
  <c r="H16" s="1"/>
  <c r="E14"/>
  <c r="M13"/>
  <c r="L13"/>
  <c r="J13"/>
  <c r="I13"/>
  <c r="G13"/>
  <c r="F13"/>
  <c r="D13"/>
  <c r="C13"/>
  <c r="P12"/>
  <c r="O12"/>
  <c r="O13" s="1"/>
  <c r="N12"/>
  <c r="K12"/>
  <c r="H12"/>
  <c r="E12"/>
  <c r="P11"/>
  <c r="O11"/>
  <c r="N11"/>
  <c r="N13" s="1"/>
  <c r="K11"/>
  <c r="H11"/>
  <c r="E11"/>
  <c r="M10"/>
  <c r="L10"/>
  <c r="J10"/>
  <c r="I10"/>
  <c r="G10"/>
  <c r="F10"/>
  <c r="D10"/>
  <c r="C10"/>
  <c r="P9"/>
  <c r="O9"/>
  <c r="N9"/>
  <c r="K9"/>
  <c r="H9"/>
  <c r="E9"/>
  <c r="P8"/>
  <c r="P10" s="1"/>
  <c r="O8"/>
  <c r="N8"/>
  <c r="K8"/>
  <c r="K10" s="1"/>
  <c r="H8"/>
  <c r="H10" s="1"/>
  <c r="E8"/>
  <c r="G34" i="13" l="1"/>
  <c r="G35" s="1"/>
  <c r="Q30" i="15"/>
  <c r="Q31" s="1"/>
  <c r="O54"/>
  <c r="Q92"/>
  <c r="Q128"/>
  <c r="Q165"/>
  <c r="E197"/>
  <c r="Q209"/>
  <c r="Q211" s="1"/>
  <c r="G225"/>
  <c r="Q228"/>
  <c r="Q230" s="1"/>
  <c r="E262"/>
  <c r="Q292"/>
  <c r="Q293" s="1"/>
  <c r="P54"/>
  <c r="N84"/>
  <c r="K109"/>
  <c r="L137"/>
  <c r="N141"/>
  <c r="H148"/>
  <c r="N176"/>
  <c r="E181"/>
  <c r="P193"/>
  <c r="H219"/>
  <c r="P223"/>
  <c r="J242"/>
  <c r="H262"/>
  <c r="Q76"/>
  <c r="Q85"/>
  <c r="H176"/>
  <c r="Q23"/>
  <c r="Q25"/>
  <c r="E81"/>
  <c r="Q82"/>
  <c r="Q105"/>
  <c r="K115"/>
  <c r="Q123"/>
  <c r="Q139"/>
  <c r="Q159"/>
  <c r="Q171"/>
  <c r="Q175"/>
  <c r="Q213"/>
  <c r="Q269"/>
  <c r="Q271" s="1"/>
  <c r="O136"/>
  <c r="Q257"/>
  <c r="Q14"/>
  <c r="Q16" s="1"/>
  <c r="N64"/>
  <c r="N70"/>
  <c r="H73"/>
  <c r="Q75"/>
  <c r="K95"/>
  <c r="H106"/>
  <c r="Q177"/>
  <c r="N181"/>
  <c r="Q194"/>
  <c r="Q287"/>
  <c r="H13"/>
  <c r="P38"/>
  <c r="E67"/>
  <c r="P115"/>
  <c r="H124"/>
  <c r="P127"/>
  <c r="H162"/>
  <c r="P197"/>
  <c r="O211"/>
  <c r="H215"/>
  <c r="P219"/>
  <c r="P262"/>
  <c r="Q9"/>
  <c r="Q18"/>
  <c r="Q68"/>
  <c r="Q70" s="1"/>
  <c r="Q129"/>
  <c r="Q164"/>
  <c r="Q166" s="1"/>
  <c r="K170"/>
  <c r="Q191"/>
  <c r="P211"/>
  <c r="Q229"/>
  <c r="G242"/>
  <c r="E250"/>
  <c r="D264"/>
  <c r="E10"/>
  <c r="E19"/>
  <c r="N67"/>
  <c r="O100"/>
  <c r="H103"/>
  <c r="P106"/>
  <c r="E112"/>
  <c r="Q138"/>
  <c r="P13"/>
  <c r="N51"/>
  <c r="N58"/>
  <c r="O67"/>
  <c r="E73"/>
  <c r="N87"/>
  <c r="K103"/>
  <c r="N144"/>
  <c r="H193"/>
  <c r="N197"/>
  <c r="H223"/>
  <c r="H225" s="1"/>
  <c r="Q231"/>
  <c r="Q233"/>
  <c r="E255"/>
  <c r="N262"/>
  <c r="E271"/>
  <c r="Q272"/>
  <c r="Q285"/>
  <c r="E35"/>
  <c r="P81"/>
  <c r="E100"/>
  <c r="N103"/>
  <c r="Q108"/>
  <c r="Q109" s="1"/>
  <c r="E119"/>
  <c r="K124"/>
  <c r="H136"/>
  <c r="K141"/>
  <c r="Q152"/>
  <c r="P207"/>
  <c r="K223"/>
  <c r="Q226"/>
  <c r="Q227" s="1"/>
  <c r="H230"/>
  <c r="H237"/>
  <c r="F242"/>
  <c r="F264"/>
  <c r="Q274"/>
  <c r="Q275" s="1"/>
  <c r="Q288"/>
  <c r="P67"/>
  <c r="M91"/>
  <c r="Q101"/>
  <c r="K112"/>
  <c r="N115"/>
  <c r="Q122"/>
  <c r="Q124" s="1"/>
  <c r="Q167"/>
  <c r="Q174"/>
  <c r="H240"/>
  <c r="K267"/>
  <c r="H273"/>
  <c r="H291"/>
  <c r="K13"/>
  <c r="P16"/>
  <c r="H45"/>
  <c r="P64"/>
  <c r="Q65"/>
  <c r="Q67" s="1"/>
  <c r="P84"/>
  <c r="Q89"/>
  <c r="N100"/>
  <c r="N119"/>
  <c r="P124"/>
  <c r="P141"/>
  <c r="N148"/>
  <c r="E176"/>
  <c r="Q183"/>
  <c r="K219"/>
  <c r="O237"/>
  <c r="H250"/>
  <c r="P250"/>
  <c r="P264" s="1"/>
  <c r="Q248"/>
  <c r="J264"/>
  <c r="K262"/>
  <c r="K271"/>
  <c r="K291"/>
  <c r="P61"/>
  <c r="E84"/>
  <c r="Q96"/>
  <c r="E141"/>
  <c r="Q143"/>
  <c r="Q169"/>
  <c r="Q202"/>
  <c r="N219"/>
  <c r="P237"/>
  <c r="K250"/>
  <c r="L264"/>
  <c r="Q252"/>
  <c r="K258"/>
  <c r="K264" s="1"/>
  <c r="M264"/>
  <c r="N271"/>
  <c r="N273" s="1"/>
  <c r="N291"/>
  <c r="H267"/>
  <c r="Q11"/>
  <c r="H27"/>
  <c r="P31"/>
  <c r="P35"/>
  <c r="H41"/>
  <c r="Q44"/>
  <c r="E54"/>
  <c r="E58"/>
  <c r="Q59"/>
  <c r="Q61" s="1"/>
  <c r="P70"/>
  <c r="H77"/>
  <c r="Q79"/>
  <c r="H95"/>
  <c r="P100"/>
  <c r="N109"/>
  <c r="P112"/>
  <c r="E136"/>
  <c r="H141"/>
  <c r="P148"/>
  <c r="K158"/>
  <c r="E166"/>
  <c r="K176"/>
  <c r="D187"/>
  <c r="Q198"/>
  <c r="Q210"/>
  <c r="E215"/>
  <c r="E225" s="1"/>
  <c r="O219"/>
  <c r="D225"/>
  <c r="L242"/>
  <c r="N250"/>
  <c r="Q254"/>
  <c r="N258"/>
  <c r="N264" s="1"/>
  <c r="O262"/>
  <c r="O271"/>
  <c r="O273" s="1"/>
  <c r="Q276"/>
  <c r="Q289"/>
  <c r="N10"/>
  <c r="H19"/>
  <c r="N27"/>
  <c r="N41"/>
  <c r="N77"/>
  <c r="E87"/>
  <c r="N95"/>
  <c r="K106"/>
  <c r="P109"/>
  <c r="K136"/>
  <c r="K137" s="1"/>
  <c r="H144"/>
  <c r="K166"/>
  <c r="O197"/>
  <c r="E207"/>
  <c r="K215"/>
  <c r="K230"/>
  <c r="H255"/>
  <c r="E273"/>
  <c r="H54"/>
  <c r="F225"/>
  <c r="Q258"/>
  <c r="E13"/>
  <c r="K38"/>
  <c r="Q8"/>
  <c r="Q10" s="1"/>
  <c r="Q15"/>
  <c r="K19"/>
  <c r="Q20"/>
  <c r="Q22"/>
  <c r="Q26"/>
  <c r="Q39"/>
  <c r="Q41" s="1"/>
  <c r="Q46"/>
  <c r="P51"/>
  <c r="Q63"/>
  <c r="E70"/>
  <c r="Q69"/>
  <c r="O77"/>
  <c r="H81"/>
  <c r="O84"/>
  <c r="H87"/>
  <c r="Q88"/>
  <c r="Q90"/>
  <c r="O95"/>
  <c r="N106"/>
  <c r="Q114"/>
  <c r="K119"/>
  <c r="G137"/>
  <c r="Q140"/>
  <c r="Q141" s="1"/>
  <c r="K144"/>
  <c r="N166"/>
  <c r="N193"/>
  <c r="H207"/>
  <c r="Q205"/>
  <c r="K211"/>
  <c r="N215"/>
  <c r="Q221"/>
  <c r="I225"/>
  <c r="Q232"/>
  <c r="N237"/>
  <c r="Q247"/>
  <c r="Q249"/>
  <c r="K255"/>
  <c r="E258"/>
  <c r="I137"/>
  <c r="J187"/>
  <c r="J225"/>
  <c r="Q240"/>
  <c r="G264"/>
  <c r="P271"/>
  <c r="P273" s="1"/>
  <c r="E16"/>
  <c r="Q28"/>
  <c r="Q47"/>
  <c r="P58"/>
  <c r="Q71"/>
  <c r="Q73" s="1"/>
  <c r="E77"/>
  <c r="N81"/>
  <c r="Q116"/>
  <c r="Q118"/>
  <c r="F137"/>
  <c r="Q146"/>
  <c r="Q156"/>
  <c r="O162"/>
  <c r="O181"/>
  <c r="H186"/>
  <c r="H187" s="1"/>
  <c r="Q192"/>
  <c r="L225"/>
  <c r="Q236"/>
  <c r="P240"/>
  <c r="P255"/>
  <c r="P45"/>
  <c r="H58"/>
  <c r="Q12"/>
  <c r="Q43"/>
  <c r="Q52"/>
  <c r="Q54" s="1"/>
  <c r="Q55"/>
  <c r="Q58" s="1"/>
  <c r="E61"/>
  <c r="K67"/>
  <c r="I91"/>
  <c r="O109"/>
  <c r="Q111"/>
  <c r="Q112" s="1"/>
  <c r="P181"/>
  <c r="K186"/>
  <c r="M187"/>
  <c r="O207"/>
  <c r="E240"/>
  <c r="E242" s="1"/>
  <c r="O293"/>
  <c r="D137"/>
  <c r="Q186"/>
  <c r="N73"/>
  <c r="F91"/>
  <c r="H158"/>
  <c r="O155"/>
  <c r="Q155" s="1"/>
  <c r="N155"/>
  <c r="O51"/>
  <c r="O19"/>
  <c r="Q17"/>
  <c r="O38"/>
  <c r="Q36"/>
  <c r="Q38" s="1"/>
  <c r="O148"/>
  <c r="K16"/>
  <c r="Q64"/>
  <c r="H67"/>
  <c r="G91"/>
  <c r="Q106"/>
  <c r="Q153"/>
  <c r="Q178"/>
  <c r="Q180"/>
  <c r="Q181" s="1"/>
  <c r="H242"/>
  <c r="Q286"/>
  <c r="O144"/>
  <c r="Q142"/>
  <c r="Q144" s="1"/>
  <c r="K162"/>
  <c r="O168"/>
  <c r="C170"/>
  <c r="E168"/>
  <c r="E170" s="1"/>
  <c r="O176"/>
  <c r="Q173"/>
  <c r="Q204"/>
  <c r="C225"/>
  <c r="Q282"/>
  <c r="J91"/>
  <c r="J137"/>
  <c r="K31"/>
  <c r="K35"/>
  <c r="L91"/>
  <c r="P158"/>
  <c r="Q184"/>
  <c r="Q283"/>
  <c r="O45"/>
  <c r="Q42"/>
  <c r="Q45" s="1"/>
  <c r="H137"/>
  <c r="M137"/>
  <c r="E264"/>
  <c r="P27"/>
  <c r="O35"/>
  <c r="Q32"/>
  <c r="Q35" s="1"/>
  <c r="Q94"/>
  <c r="Q95" s="1"/>
  <c r="Q103"/>
  <c r="P162"/>
  <c r="Q279"/>
  <c r="H51"/>
  <c r="N45"/>
  <c r="Q86"/>
  <c r="Q87" s="1"/>
  <c r="Q98"/>
  <c r="C158"/>
  <c r="O157"/>
  <c r="Q157" s="1"/>
  <c r="E157"/>
  <c r="E158" s="1"/>
  <c r="Q161"/>
  <c r="Q162" s="1"/>
  <c r="O193"/>
  <c r="K242"/>
  <c r="K273"/>
  <c r="E106"/>
  <c r="E137" s="1"/>
  <c r="P242"/>
  <c r="Q281"/>
  <c r="C137"/>
  <c r="P186"/>
  <c r="Q74"/>
  <c r="Q78"/>
  <c r="O113"/>
  <c r="N204"/>
  <c r="O230"/>
  <c r="O242" s="1"/>
  <c r="C242"/>
  <c r="O251"/>
  <c r="O265"/>
  <c r="E290"/>
  <c r="O125"/>
  <c r="E161"/>
  <c r="E162" s="1"/>
  <c r="Q195"/>
  <c r="Q235"/>
  <c r="N240"/>
  <c r="C255"/>
  <c r="C264" s="1"/>
  <c r="Q277"/>
  <c r="E279"/>
  <c r="E283"/>
  <c r="E287"/>
  <c r="E20"/>
  <c r="E27" s="1"/>
  <c r="O41"/>
  <c r="E47"/>
  <c r="O48"/>
  <c r="Q48" s="1"/>
  <c r="P87"/>
  <c r="P95"/>
  <c r="P103"/>
  <c r="Q117"/>
  <c r="O141"/>
  <c r="F162"/>
  <c r="F187" s="1"/>
  <c r="Q217"/>
  <c r="Q219" s="1"/>
  <c r="O280"/>
  <c r="Q280" s="1"/>
  <c r="O284"/>
  <c r="Q284" s="1"/>
  <c r="O27"/>
  <c r="O73"/>
  <c r="G162"/>
  <c r="G187" s="1"/>
  <c r="E167"/>
  <c r="O212"/>
  <c r="Q259"/>
  <c r="Q262" s="1"/>
  <c r="Q263"/>
  <c r="O16"/>
  <c r="D27"/>
  <c r="D91" s="1"/>
  <c r="L158"/>
  <c r="O250"/>
  <c r="O124"/>
  <c r="E130"/>
  <c r="I162"/>
  <c r="I187" s="1"/>
  <c r="P176"/>
  <c r="M207"/>
  <c r="M225" s="1"/>
  <c r="M294" s="1"/>
  <c r="P290"/>
  <c r="Q290" s="1"/>
  <c r="O10"/>
  <c r="E42"/>
  <c r="E45" s="1"/>
  <c r="Q50"/>
  <c r="Q51" s="1"/>
  <c r="O106"/>
  <c r="E142"/>
  <c r="E144" s="1"/>
  <c r="L144"/>
  <c r="Q145"/>
  <c r="Q148" s="1"/>
  <c r="Q149"/>
  <c r="N151"/>
  <c r="Q190"/>
  <c r="I242"/>
  <c r="O258"/>
  <c r="C51"/>
  <c r="C91" s="1"/>
  <c r="Q83"/>
  <c r="Q84" s="1"/>
  <c r="Q99"/>
  <c r="Q203"/>
  <c r="Q220"/>
  <c r="Q223" s="1"/>
  <c r="Q268"/>
  <c r="Q273" s="1"/>
  <c r="E277"/>
  <c r="Q188"/>
  <c r="Q189" s="1"/>
  <c r="Q196"/>
  <c r="N202"/>
  <c r="N205"/>
  <c r="Q224"/>
  <c r="E265"/>
  <c r="E267" s="1"/>
  <c r="N153"/>
  <c r="Q250" l="1"/>
  <c r="Q19"/>
  <c r="N242"/>
  <c r="Q81"/>
  <c r="Q77"/>
  <c r="N137"/>
  <c r="Q237"/>
  <c r="Q242" s="1"/>
  <c r="P225"/>
  <c r="N207"/>
  <c r="N225" s="1"/>
  <c r="Q100"/>
  <c r="N91"/>
  <c r="Q27"/>
  <c r="H264"/>
  <c r="P137"/>
  <c r="Q207"/>
  <c r="F294"/>
  <c r="E291"/>
  <c r="Q176"/>
  <c r="Q119"/>
  <c r="I294"/>
  <c r="E187"/>
  <c r="E294" s="1"/>
  <c r="Q291"/>
  <c r="P91"/>
  <c r="K91"/>
  <c r="D294"/>
  <c r="H91"/>
  <c r="J294"/>
  <c r="K187"/>
  <c r="Q13"/>
  <c r="Q91" s="1"/>
  <c r="P187"/>
  <c r="G294"/>
  <c r="L187"/>
  <c r="L294" s="1"/>
  <c r="O91"/>
  <c r="Q193"/>
  <c r="N158"/>
  <c r="N187" s="1"/>
  <c r="E91"/>
  <c r="K225"/>
  <c r="H294"/>
  <c r="Q168"/>
  <c r="Q170" s="1"/>
  <c r="O170"/>
  <c r="O158"/>
  <c r="Q197"/>
  <c r="O115"/>
  <c r="Q113"/>
  <c r="Q115" s="1"/>
  <c r="O215"/>
  <c r="O225" s="1"/>
  <c r="Q212"/>
  <c r="Q215" s="1"/>
  <c r="P291"/>
  <c r="Q125"/>
  <c r="Q127" s="1"/>
  <c r="O127"/>
  <c r="O267"/>
  <c r="Q265"/>
  <c r="Q267" s="1"/>
  <c r="Q158"/>
  <c r="C187"/>
  <c r="C294" s="1"/>
  <c r="O291"/>
  <c r="Q251"/>
  <c r="Q255" s="1"/>
  <c r="O255"/>
  <c r="O264" s="1"/>
  <c r="Q264"/>
  <c r="G36" i="13" l="1"/>
  <c r="N294" i="15"/>
  <c r="K294"/>
  <c r="Q187"/>
  <c r="Q137"/>
  <c r="P294"/>
  <c r="Q225"/>
  <c r="O187"/>
  <c r="O137"/>
  <c r="G37" i="13" l="1"/>
  <c r="G38" s="1"/>
  <c r="O294" i="15"/>
  <c r="Q294"/>
  <c r="D296" i="13"/>
  <c r="D294"/>
  <c r="D278"/>
  <c r="C51"/>
  <c r="C41"/>
  <c r="C35"/>
  <c r="D27"/>
  <c r="C27"/>
  <c r="D16"/>
  <c r="C16"/>
  <c r="C10"/>
  <c r="C91" l="1"/>
  <c r="C297" s="1"/>
  <c r="D91"/>
  <c r="D297" s="1"/>
  <c r="G39"/>
  <c r="G40" l="1"/>
  <c r="G41" s="1"/>
  <c r="K167"/>
  <c r="K187" s="1"/>
  <c r="K297" s="1"/>
  <c r="I178"/>
  <c r="I187" s="1"/>
  <c r="I297" s="1"/>
  <c r="H178"/>
  <c r="E168"/>
  <c r="E170" s="1"/>
  <c r="E167"/>
  <c r="K161"/>
  <c r="K162" s="1"/>
  <c r="I161"/>
  <c r="I162" s="1"/>
  <c r="H161"/>
  <c r="H162" s="1"/>
  <c r="E161"/>
  <c r="E162" s="1"/>
  <c r="N142"/>
  <c r="N144" s="1"/>
  <c r="N155"/>
  <c r="N153"/>
  <c r="N151"/>
  <c r="N158" s="1"/>
  <c r="N187" s="1"/>
  <c r="N297" s="1"/>
  <c r="E157"/>
  <c r="E158" s="1"/>
  <c r="E142"/>
  <c r="E144" s="1"/>
  <c r="E65"/>
  <c r="E67" s="1"/>
  <c r="E62"/>
  <c r="E64" s="1"/>
  <c r="E48"/>
  <c r="E51" s="1"/>
  <c r="E47"/>
  <c r="E42"/>
  <c r="E45" s="1"/>
  <c r="E113"/>
  <c r="E115" s="1"/>
  <c r="E125"/>
  <c r="E127" s="1"/>
  <c r="E130"/>
  <c r="E187" l="1"/>
  <c r="E137"/>
  <c r="H187"/>
  <c r="H297" s="1"/>
  <c r="G42"/>
  <c r="O205"/>
  <c r="O204"/>
  <c r="O203"/>
  <c r="O202"/>
  <c r="O224"/>
  <c r="E214"/>
  <c r="E213"/>
  <c r="E212"/>
  <c r="E215" l="1"/>
  <c r="E225" s="1"/>
  <c r="O207"/>
  <c r="O225" s="1"/>
  <c r="O297" s="1"/>
  <c r="G43"/>
  <c r="G44"/>
  <c r="E292"/>
  <c r="E252"/>
  <c r="E251"/>
  <c r="E255" l="1"/>
  <c r="E264" s="1"/>
  <c r="G45"/>
  <c r="G46"/>
  <c r="E265"/>
  <c r="E267" s="1"/>
  <c r="E278"/>
  <c r="F16"/>
  <c r="Q9"/>
  <c r="R9"/>
  <c r="Q11"/>
  <c r="R11"/>
  <c r="R13" s="1"/>
  <c r="Q12"/>
  <c r="R12"/>
  <c r="Q14"/>
  <c r="R14"/>
  <c r="R16" s="1"/>
  <c r="Q15"/>
  <c r="R15"/>
  <c r="Q17"/>
  <c r="R17"/>
  <c r="R19" s="1"/>
  <c r="Q18"/>
  <c r="R18"/>
  <c r="Q21"/>
  <c r="R21"/>
  <c r="Q22"/>
  <c r="S22" s="1"/>
  <c r="T22" s="1"/>
  <c r="R22"/>
  <c r="Q23"/>
  <c r="R23"/>
  <c r="Q24"/>
  <c r="S24" s="1"/>
  <c r="T24" s="1"/>
  <c r="R24"/>
  <c r="Q25"/>
  <c r="R25"/>
  <c r="Q26"/>
  <c r="S26" s="1"/>
  <c r="T26" s="1"/>
  <c r="R26"/>
  <c r="R28"/>
  <c r="Q29"/>
  <c r="Q31" s="1"/>
  <c r="R29"/>
  <c r="Q30"/>
  <c r="R30"/>
  <c r="S30" s="1"/>
  <c r="T30" s="1"/>
  <c r="Q32"/>
  <c r="R32"/>
  <c r="Q33"/>
  <c r="R33"/>
  <c r="S33" s="1"/>
  <c r="Q34"/>
  <c r="R34"/>
  <c r="Q36"/>
  <c r="R36"/>
  <c r="Q37"/>
  <c r="R37"/>
  <c r="Q39"/>
  <c r="R39"/>
  <c r="Q40"/>
  <c r="R40"/>
  <c r="Q42"/>
  <c r="R42"/>
  <c r="Q43"/>
  <c r="R43"/>
  <c r="Q44"/>
  <c r="R44"/>
  <c r="S44" s="1"/>
  <c r="Q46"/>
  <c r="R46"/>
  <c r="Q47"/>
  <c r="R47"/>
  <c r="S47" s="1"/>
  <c r="Q48"/>
  <c r="Q49"/>
  <c r="Q50"/>
  <c r="Q52"/>
  <c r="Q53"/>
  <c r="Q55"/>
  <c r="Q56"/>
  <c r="Q57"/>
  <c r="Q59"/>
  <c r="Q60"/>
  <c r="Q62"/>
  <c r="Q63"/>
  <c r="Q65"/>
  <c r="Q66"/>
  <c r="Q68"/>
  <c r="Q69"/>
  <c r="Q71"/>
  <c r="Q72"/>
  <c r="Q74"/>
  <c r="Q75"/>
  <c r="Q76"/>
  <c r="Q78"/>
  <c r="Q79"/>
  <c r="Q80"/>
  <c r="Q82"/>
  <c r="Q154"/>
  <c r="Q155"/>
  <c r="Q156"/>
  <c r="Q157"/>
  <c r="Q159"/>
  <c r="Q160"/>
  <c r="Q161"/>
  <c r="Q163"/>
  <c r="Q164"/>
  <c r="Q165"/>
  <c r="Q167"/>
  <c r="Q168"/>
  <c r="Q169"/>
  <c r="Q171"/>
  <c r="Q293"/>
  <c r="Q295"/>
  <c r="R8"/>
  <c r="R10" s="1"/>
  <c r="Q8"/>
  <c r="P9"/>
  <c r="P11"/>
  <c r="P12"/>
  <c r="P14"/>
  <c r="P15"/>
  <c r="P17"/>
  <c r="P18"/>
  <c r="P20"/>
  <c r="P21"/>
  <c r="P22"/>
  <c r="P23"/>
  <c r="P24"/>
  <c r="P25"/>
  <c r="P26"/>
  <c r="P28"/>
  <c r="P29"/>
  <c r="P30"/>
  <c r="P32"/>
  <c r="P33"/>
  <c r="P34"/>
  <c r="P36"/>
  <c r="P37"/>
  <c r="P39"/>
  <c r="P41" s="1"/>
  <c r="P40"/>
  <c r="P42"/>
  <c r="P43"/>
  <c r="P44"/>
  <c r="P46"/>
  <c r="P47"/>
  <c r="P48"/>
  <c r="P49"/>
  <c r="P50"/>
  <c r="P52"/>
  <c r="P53"/>
  <c r="P55"/>
  <c r="P58" s="1"/>
  <c r="P56"/>
  <c r="P57"/>
  <c r="P59"/>
  <c r="P60"/>
  <c r="P62"/>
  <c r="P63"/>
  <c r="P65"/>
  <c r="P66"/>
  <c r="P68"/>
  <c r="P69"/>
  <c r="P71"/>
  <c r="P72"/>
  <c r="P74"/>
  <c r="P75"/>
  <c r="P76"/>
  <c r="P78"/>
  <c r="P81" s="1"/>
  <c r="P79"/>
  <c r="P80"/>
  <c r="P82"/>
  <c r="P83"/>
  <c r="P85"/>
  <c r="P86"/>
  <c r="P88"/>
  <c r="P89"/>
  <c r="P90"/>
  <c r="P92"/>
  <c r="P93"/>
  <c r="P94"/>
  <c r="P96"/>
  <c r="P97"/>
  <c r="P98"/>
  <c r="P99"/>
  <c r="P101"/>
  <c r="P102"/>
  <c r="P104"/>
  <c r="P105"/>
  <c r="P107"/>
  <c r="P108"/>
  <c r="P110"/>
  <c r="P111"/>
  <c r="P113"/>
  <c r="P114"/>
  <c r="P116"/>
  <c r="P117"/>
  <c r="P119" s="1"/>
  <c r="P118"/>
  <c r="P120"/>
  <c r="P121"/>
  <c r="P122"/>
  <c r="P124" s="1"/>
  <c r="P123"/>
  <c r="P125"/>
  <c r="P126"/>
  <c r="P128"/>
  <c r="P129"/>
  <c r="P130"/>
  <c r="P131"/>
  <c r="P132"/>
  <c r="P133"/>
  <c r="P134"/>
  <c r="P135"/>
  <c r="P138"/>
  <c r="P139"/>
  <c r="P140"/>
  <c r="P142"/>
  <c r="P143"/>
  <c r="P145"/>
  <c r="P146"/>
  <c r="P147"/>
  <c r="P149"/>
  <c r="P150"/>
  <c r="P151"/>
  <c r="P152"/>
  <c r="P153"/>
  <c r="P154"/>
  <c r="P155"/>
  <c r="P156"/>
  <c r="P157"/>
  <c r="P159"/>
  <c r="P160"/>
  <c r="P161"/>
  <c r="P163"/>
  <c r="P164"/>
  <c r="P165"/>
  <c r="P167"/>
  <c r="P168"/>
  <c r="P170" s="1"/>
  <c r="P169"/>
  <c r="P171"/>
  <c r="P172"/>
  <c r="P173"/>
  <c r="P174"/>
  <c r="P175"/>
  <c r="P177"/>
  <c r="P178"/>
  <c r="P179"/>
  <c r="P180"/>
  <c r="P182"/>
  <c r="P183"/>
  <c r="P184"/>
  <c r="P185"/>
  <c r="P188"/>
  <c r="P189" s="1"/>
  <c r="P190"/>
  <c r="P193" s="1"/>
  <c r="P191"/>
  <c r="P192"/>
  <c r="P194"/>
  <c r="P195"/>
  <c r="P197" s="1"/>
  <c r="P196"/>
  <c r="P198"/>
  <c r="P199"/>
  <c r="P200"/>
  <c r="P201"/>
  <c r="P202"/>
  <c r="P203"/>
  <c r="P204"/>
  <c r="P205"/>
  <c r="P206"/>
  <c r="P208"/>
  <c r="P209"/>
  <c r="P211" s="1"/>
  <c r="P210"/>
  <c r="P212"/>
  <c r="P213"/>
  <c r="P214"/>
  <c r="P216"/>
  <c r="P217"/>
  <c r="P218"/>
  <c r="P220"/>
  <c r="P223" s="1"/>
  <c r="P221"/>
  <c r="P222"/>
  <c r="P224"/>
  <c r="P226"/>
  <c r="P227" s="1"/>
  <c r="P228"/>
  <c r="P229"/>
  <c r="P231"/>
  <c r="P232"/>
  <c r="P233"/>
  <c r="P234"/>
  <c r="P235"/>
  <c r="P236"/>
  <c r="P238"/>
  <c r="P239"/>
  <c r="P241"/>
  <c r="P243"/>
  <c r="P244"/>
  <c r="P245"/>
  <c r="P246"/>
  <c r="P247"/>
  <c r="P248"/>
  <c r="P249"/>
  <c r="P251"/>
  <c r="P252"/>
  <c r="P253"/>
  <c r="P254"/>
  <c r="P256"/>
  <c r="P257"/>
  <c r="P259"/>
  <c r="P260"/>
  <c r="P261"/>
  <c r="P263"/>
  <c r="P265"/>
  <c r="P266"/>
  <c r="P268"/>
  <c r="P269"/>
  <c r="P271" s="1"/>
  <c r="P270"/>
  <c r="P272"/>
  <c r="P8"/>
  <c r="P10" s="1"/>
  <c r="M9"/>
  <c r="M11"/>
  <c r="M12"/>
  <c r="M14"/>
  <c r="M15"/>
  <c r="M17"/>
  <c r="M18"/>
  <c r="M20"/>
  <c r="M21"/>
  <c r="M22"/>
  <c r="M23"/>
  <c r="M24"/>
  <c r="M25"/>
  <c r="M26"/>
  <c r="M28"/>
  <c r="M29"/>
  <c r="M30"/>
  <c r="M32"/>
  <c r="M33"/>
  <c r="M34"/>
  <c r="M36"/>
  <c r="M38" s="1"/>
  <c r="M37"/>
  <c r="M39"/>
  <c r="M40"/>
  <c r="M42"/>
  <c r="M45" s="1"/>
  <c r="M43"/>
  <c r="M44"/>
  <c r="M46"/>
  <c r="M47"/>
  <c r="M48"/>
  <c r="M49"/>
  <c r="M50"/>
  <c r="M52"/>
  <c r="M54" s="1"/>
  <c r="M53"/>
  <c r="M55"/>
  <c r="M56"/>
  <c r="M57"/>
  <c r="M59"/>
  <c r="M60"/>
  <c r="M62"/>
  <c r="M63"/>
  <c r="M65"/>
  <c r="M66"/>
  <c r="M68"/>
  <c r="M69"/>
  <c r="M71"/>
  <c r="M72"/>
  <c r="M74"/>
  <c r="M75"/>
  <c r="M76"/>
  <c r="M78"/>
  <c r="M79"/>
  <c r="M80"/>
  <c r="M82"/>
  <c r="M83"/>
  <c r="M85"/>
  <c r="M86"/>
  <c r="M88"/>
  <c r="M89"/>
  <c r="M90"/>
  <c r="M92"/>
  <c r="M93"/>
  <c r="M94"/>
  <c r="M96"/>
  <c r="M97"/>
  <c r="M98"/>
  <c r="M99"/>
  <c r="M101"/>
  <c r="M102"/>
  <c r="M104"/>
  <c r="M105"/>
  <c r="M107"/>
  <c r="M108"/>
  <c r="M110"/>
  <c r="M111"/>
  <c r="M113"/>
  <c r="M114"/>
  <c r="M116"/>
  <c r="M117"/>
  <c r="M118"/>
  <c r="M120"/>
  <c r="M121"/>
  <c r="M122"/>
  <c r="M123"/>
  <c r="M125"/>
  <c r="M127" s="1"/>
  <c r="M126"/>
  <c r="M128"/>
  <c r="M129"/>
  <c r="M130"/>
  <c r="M131"/>
  <c r="M132"/>
  <c r="M133"/>
  <c r="M134"/>
  <c r="M136" s="1"/>
  <c r="M135"/>
  <c r="M138"/>
  <c r="M139"/>
  <c r="M140"/>
  <c r="M142"/>
  <c r="M143"/>
  <c r="M145"/>
  <c r="M146"/>
  <c r="M147"/>
  <c r="M149"/>
  <c r="M150"/>
  <c r="M151"/>
  <c r="M152"/>
  <c r="M153"/>
  <c r="M154"/>
  <c r="M155"/>
  <c r="M156"/>
  <c r="M157"/>
  <c r="M159"/>
  <c r="M160"/>
  <c r="M162" s="1"/>
  <c r="M161"/>
  <c r="M163"/>
  <c r="M164"/>
  <c r="M165"/>
  <c r="M167"/>
  <c r="M168"/>
  <c r="M169"/>
  <c r="M171"/>
  <c r="M172"/>
  <c r="M173"/>
  <c r="M174"/>
  <c r="M175"/>
  <c r="M177"/>
  <c r="M178"/>
  <c r="M179"/>
  <c r="M180"/>
  <c r="M182"/>
  <c r="M183"/>
  <c r="M184"/>
  <c r="M185"/>
  <c r="M188"/>
  <c r="M189" s="1"/>
  <c r="M190"/>
  <c r="M191"/>
  <c r="M192"/>
  <c r="M194"/>
  <c r="M195"/>
  <c r="M196"/>
  <c r="M198"/>
  <c r="M199"/>
  <c r="M200"/>
  <c r="M201"/>
  <c r="M202"/>
  <c r="M203"/>
  <c r="M204"/>
  <c r="M205"/>
  <c r="M206"/>
  <c r="M208"/>
  <c r="M209"/>
  <c r="M210"/>
  <c r="M212"/>
  <c r="M213"/>
  <c r="M214"/>
  <c r="M216"/>
  <c r="M217"/>
  <c r="M219" s="1"/>
  <c r="M218"/>
  <c r="M220"/>
  <c r="M221"/>
  <c r="M222"/>
  <c r="M224"/>
  <c r="M226"/>
  <c r="M227" s="1"/>
  <c r="M228"/>
  <c r="M229"/>
  <c r="M231"/>
  <c r="M232"/>
  <c r="M233"/>
  <c r="M234"/>
  <c r="M235"/>
  <c r="M236"/>
  <c r="M238"/>
  <c r="M239"/>
  <c r="M241"/>
  <c r="M243"/>
  <c r="M244"/>
  <c r="M245"/>
  <c r="M246"/>
  <c r="M247"/>
  <c r="M248"/>
  <c r="M249"/>
  <c r="M251"/>
  <c r="M252"/>
  <c r="M253"/>
  <c r="M254"/>
  <c r="M256"/>
  <c r="M257"/>
  <c r="M259"/>
  <c r="M260"/>
  <c r="M261"/>
  <c r="M263"/>
  <c r="M265"/>
  <c r="M266"/>
  <c r="M268"/>
  <c r="M269"/>
  <c r="M270"/>
  <c r="M272"/>
  <c r="M277"/>
  <c r="M278" s="1"/>
  <c r="M279"/>
  <c r="M280"/>
  <c r="M281"/>
  <c r="M282"/>
  <c r="M283"/>
  <c r="M284"/>
  <c r="M285"/>
  <c r="M286"/>
  <c r="M287"/>
  <c r="M288"/>
  <c r="M289"/>
  <c r="M290"/>
  <c r="M291"/>
  <c r="M292"/>
  <c r="M293"/>
  <c r="M295"/>
  <c r="M296" s="1"/>
  <c r="M8"/>
  <c r="M10" s="1"/>
  <c r="J9"/>
  <c r="J11"/>
  <c r="J13" s="1"/>
  <c r="J12"/>
  <c r="J14"/>
  <c r="J15"/>
  <c r="J17"/>
  <c r="J19" s="1"/>
  <c r="J18"/>
  <c r="J20"/>
  <c r="J21"/>
  <c r="J22"/>
  <c r="J23"/>
  <c r="J24"/>
  <c r="J25"/>
  <c r="J26"/>
  <c r="J28"/>
  <c r="J29"/>
  <c r="J30"/>
  <c r="J32"/>
  <c r="J35" s="1"/>
  <c r="J33"/>
  <c r="J34"/>
  <c r="J36"/>
  <c r="J37"/>
  <c r="J39"/>
  <c r="J40"/>
  <c r="J42"/>
  <c r="J43"/>
  <c r="J44"/>
  <c r="J46"/>
  <c r="J47"/>
  <c r="J48"/>
  <c r="J49"/>
  <c r="J50"/>
  <c r="J52"/>
  <c r="J53"/>
  <c r="J55"/>
  <c r="J56"/>
  <c r="J57"/>
  <c r="J59"/>
  <c r="J61" s="1"/>
  <c r="J60"/>
  <c r="J62"/>
  <c r="J63"/>
  <c r="J65"/>
  <c r="J67" s="1"/>
  <c r="J66"/>
  <c r="J68"/>
  <c r="J69"/>
  <c r="J71"/>
  <c r="J73" s="1"/>
  <c r="J72"/>
  <c r="J74"/>
  <c r="J75"/>
  <c r="J76"/>
  <c r="J78"/>
  <c r="J79"/>
  <c r="J80"/>
  <c r="J82"/>
  <c r="J84" s="1"/>
  <c r="J83"/>
  <c r="J85"/>
  <c r="J86"/>
  <c r="J88"/>
  <c r="J89"/>
  <c r="J90"/>
  <c r="J92"/>
  <c r="J93"/>
  <c r="J95" s="1"/>
  <c r="J94"/>
  <c r="J96"/>
  <c r="J97"/>
  <c r="J98"/>
  <c r="J100" s="1"/>
  <c r="J99"/>
  <c r="J101"/>
  <c r="J102"/>
  <c r="J104"/>
  <c r="J106" s="1"/>
  <c r="J105"/>
  <c r="J107"/>
  <c r="J108"/>
  <c r="J110"/>
  <c r="J112" s="1"/>
  <c r="J111"/>
  <c r="J113"/>
  <c r="J114"/>
  <c r="J116"/>
  <c r="J117"/>
  <c r="J118"/>
  <c r="J120"/>
  <c r="J121"/>
  <c r="J122"/>
  <c r="J123"/>
  <c r="J125"/>
  <c r="J126"/>
  <c r="J128"/>
  <c r="J129"/>
  <c r="J130"/>
  <c r="J131"/>
  <c r="J132"/>
  <c r="J133"/>
  <c r="J134"/>
  <c r="J135"/>
  <c r="J138"/>
  <c r="J139"/>
  <c r="J140"/>
  <c r="J142"/>
  <c r="J144" s="1"/>
  <c r="J143"/>
  <c r="J145"/>
  <c r="J146"/>
  <c r="J147"/>
  <c r="J149"/>
  <c r="J150"/>
  <c r="J151"/>
  <c r="J152"/>
  <c r="J153"/>
  <c r="J154"/>
  <c r="J155"/>
  <c r="J156"/>
  <c r="J157"/>
  <c r="J159"/>
  <c r="J160"/>
  <c r="J161"/>
  <c r="J163"/>
  <c r="J164"/>
  <c r="J165"/>
  <c r="J167"/>
  <c r="J168"/>
  <c r="J169"/>
  <c r="J171"/>
  <c r="J172"/>
  <c r="J173"/>
  <c r="J174"/>
  <c r="J175"/>
  <c r="J177"/>
  <c r="J178"/>
  <c r="J179"/>
  <c r="J180"/>
  <c r="J182"/>
  <c r="J183"/>
  <c r="J184"/>
  <c r="J185"/>
  <c r="J188"/>
  <c r="J189" s="1"/>
  <c r="J190"/>
  <c r="J191"/>
  <c r="J192"/>
  <c r="J194"/>
  <c r="J195"/>
  <c r="J196"/>
  <c r="J198"/>
  <c r="J199"/>
  <c r="J200"/>
  <c r="J201"/>
  <c r="J202"/>
  <c r="J203"/>
  <c r="J204"/>
  <c r="J205"/>
  <c r="J206"/>
  <c r="J208"/>
  <c r="J209"/>
  <c r="J210"/>
  <c r="J212"/>
  <c r="J213"/>
  <c r="J214"/>
  <c r="J216"/>
  <c r="J217"/>
  <c r="J218"/>
  <c r="J220"/>
  <c r="J221"/>
  <c r="J222"/>
  <c r="J224"/>
  <c r="J226"/>
  <c r="J227" s="1"/>
  <c r="J228"/>
  <c r="J229"/>
  <c r="J231"/>
  <c r="J232"/>
  <c r="J233"/>
  <c r="J234"/>
  <c r="J235"/>
  <c r="J237" s="1"/>
  <c r="J236"/>
  <c r="J238"/>
  <c r="J239"/>
  <c r="J241"/>
  <c r="J243"/>
  <c r="J244"/>
  <c r="J245"/>
  <c r="J246"/>
  <c r="J247"/>
  <c r="J248"/>
  <c r="J249"/>
  <c r="J251"/>
  <c r="J252"/>
  <c r="J253"/>
  <c r="J254"/>
  <c r="J256"/>
  <c r="J258" s="1"/>
  <c r="J257"/>
  <c r="J259"/>
  <c r="J260"/>
  <c r="J261"/>
  <c r="J263"/>
  <c r="J265"/>
  <c r="J266"/>
  <c r="J268"/>
  <c r="J269"/>
  <c r="J270"/>
  <c r="J272"/>
  <c r="J277"/>
  <c r="J278" s="1"/>
  <c r="J279"/>
  <c r="J280"/>
  <c r="J281"/>
  <c r="J282"/>
  <c r="J283"/>
  <c r="J284"/>
  <c r="J285"/>
  <c r="J286"/>
  <c r="J287"/>
  <c r="J288"/>
  <c r="J289"/>
  <c r="J290"/>
  <c r="J291"/>
  <c r="J292"/>
  <c r="J293"/>
  <c r="J295"/>
  <c r="J296" s="1"/>
  <c r="J8"/>
  <c r="J267" l="1"/>
  <c r="J240"/>
  <c r="J242" s="1"/>
  <c r="J230"/>
  <c r="J181"/>
  <c r="J166"/>
  <c r="J141"/>
  <c r="J115"/>
  <c r="J109"/>
  <c r="J103"/>
  <c r="J87"/>
  <c r="J70"/>
  <c r="J64"/>
  <c r="J31"/>
  <c r="J16"/>
  <c r="M271"/>
  <c r="M211"/>
  <c r="M197"/>
  <c r="M170"/>
  <c r="M124"/>
  <c r="M119"/>
  <c r="M41"/>
  <c r="P219"/>
  <c r="P162"/>
  <c r="P136"/>
  <c r="P127"/>
  <c r="P54"/>
  <c r="P38"/>
  <c r="Q54"/>
  <c r="S25"/>
  <c r="T25" s="1"/>
  <c r="S23"/>
  <c r="T23" s="1"/>
  <c r="S21"/>
  <c r="T21" s="1"/>
  <c r="J255"/>
  <c r="M215"/>
  <c r="P186"/>
  <c r="P176"/>
  <c r="Q58"/>
  <c r="S46"/>
  <c r="S43"/>
  <c r="S40"/>
  <c r="S37"/>
  <c r="S34"/>
  <c r="T34" s="1"/>
  <c r="J10"/>
  <c r="Q296"/>
  <c r="Q170"/>
  <c r="Q73"/>
  <c r="J262"/>
  <c r="J219"/>
  <c r="J215"/>
  <c r="J162"/>
  <c r="J136"/>
  <c r="J127"/>
  <c r="J54"/>
  <c r="J45"/>
  <c r="J38"/>
  <c r="M267"/>
  <c r="M262"/>
  <c r="M264" s="1"/>
  <c r="M240"/>
  <c r="M230"/>
  <c r="M207"/>
  <c r="M181"/>
  <c r="M166"/>
  <c r="M148"/>
  <c r="M141"/>
  <c r="M115"/>
  <c r="M109"/>
  <c r="M103"/>
  <c r="M87"/>
  <c r="M77"/>
  <c r="M70"/>
  <c r="M64"/>
  <c r="M51"/>
  <c r="M31"/>
  <c r="M27"/>
  <c r="M16"/>
  <c r="P273"/>
  <c r="P258"/>
  <c r="P255"/>
  <c r="P237"/>
  <c r="P144"/>
  <c r="P112"/>
  <c r="P106"/>
  <c r="P100"/>
  <c r="P95"/>
  <c r="P84"/>
  <c r="P73"/>
  <c r="P67"/>
  <c r="P61"/>
  <c r="P35"/>
  <c r="P19"/>
  <c r="P13"/>
  <c r="Q67"/>
  <c r="Q61"/>
  <c r="Q35"/>
  <c r="Q166"/>
  <c r="Q81"/>
  <c r="S32"/>
  <c r="R35"/>
  <c r="S29"/>
  <c r="R31"/>
  <c r="P250"/>
  <c r="P158"/>
  <c r="Q162"/>
  <c r="Q77"/>
  <c r="Q70"/>
  <c r="J273"/>
  <c r="J294"/>
  <c r="J271"/>
  <c r="J264"/>
  <c r="J250"/>
  <c r="J223"/>
  <c r="J211"/>
  <c r="J197"/>
  <c r="J193"/>
  <c r="J186"/>
  <c r="J176"/>
  <c r="J170"/>
  <c r="J158"/>
  <c r="J124"/>
  <c r="J119"/>
  <c r="J81"/>
  <c r="J58"/>
  <c r="J41"/>
  <c r="M273"/>
  <c r="M258"/>
  <c r="M255"/>
  <c r="M237"/>
  <c r="M242" s="1"/>
  <c r="M144"/>
  <c r="M112"/>
  <c r="M137" s="1"/>
  <c r="M106"/>
  <c r="M100"/>
  <c r="M95"/>
  <c r="M84"/>
  <c r="M73"/>
  <c r="M67"/>
  <c r="M61"/>
  <c r="M35"/>
  <c r="M19"/>
  <c r="M13"/>
  <c r="P267"/>
  <c r="P262"/>
  <c r="P264" s="1"/>
  <c r="P240"/>
  <c r="P242" s="1"/>
  <c r="P230"/>
  <c r="P207"/>
  <c r="P181"/>
  <c r="P166"/>
  <c r="P148"/>
  <c r="P141"/>
  <c r="P115"/>
  <c r="P109"/>
  <c r="P103"/>
  <c r="P87"/>
  <c r="P77"/>
  <c r="P70"/>
  <c r="P64"/>
  <c r="P51"/>
  <c r="P31"/>
  <c r="P27"/>
  <c r="P16"/>
  <c r="Q10"/>
  <c r="Q64"/>
  <c r="Q51"/>
  <c r="Q45"/>
  <c r="Q41"/>
  <c r="Q38"/>
  <c r="S42"/>
  <c r="R45"/>
  <c r="S39"/>
  <c r="S41" s="1"/>
  <c r="R41"/>
  <c r="S36"/>
  <c r="R38"/>
  <c r="J207"/>
  <c r="J148"/>
  <c r="J77"/>
  <c r="J51"/>
  <c r="J27"/>
  <c r="M294"/>
  <c r="M250"/>
  <c r="M223"/>
  <c r="M225" s="1"/>
  <c r="M193"/>
  <c r="M186"/>
  <c r="M176"/>
  <c r="M158"/>
  <c r="M81"/>
  <c r="M58"/>
  <c r="P215"/>
  <c r="P45"/>
  <c r="Q19"/>
  <c r="Q16"/>
  <c r="Q13"/>
  <c r="S38"/>
  <c r="G47"/>
  <c r="S31"/>
  <c r="T29"/>
  <c r="T31" s="1"/>
  <c r="T33"/>
  <c r="S45"/>
  <c r="T36"/>
  <c r="T38" s="1"/>
  <c r="T37"/>
  <c r="S12"/>
  <c r="T12" s="1"/>
  <c r="S14"/>
  <c r="S11"/>
  <c r="S8"/>
  <c r="Q172"/>
  <c r="Q83"/>
  <c r="S17"/>
  <c r="T17" s="1"/>
  <c r="S15"/>
  <c r="T15" s="1"/>
  <c r="S18"/>
  <c r="T18" s="1"/>
  <c r="S9"/>
  <c r="T9" s="1"/>
  <c r="F20"/>
  <c r="J297" l="1"/>
  <c r="J91"/>
  <c r="T19"/>
  <c r="P225"/>
  <c r="P91"/>
  <c r="J225"/>
  <c r="P187"/>
  <c r="P297" s="1"/>
  <c r="M91"/>
  <c r="P137"/>
  <c r="M187"/>
  <c r="M297" s="1"/>
  <c r="S16"/>
  <c r="T14"/>
  <c r="T16" s="1"/>
  <c r="J137"/>
  <c r="Q84"/>
  <c r="T11"/>
  <c r="T13" s="1"/>
  <c r="S13"/>
  <c r="T32"/>
  <c r="T35" s="1"/>
  <c r="S35"/>
  <c r="S10"/>
  <c r="T8"/>
  <c r="T10" s="1"/>
  <c r="J187"/>
  <c r="G48"/>
  <c r="R48"/>
  <c r="S48" s="1"/>
  <c r="T40"/>
  <c r="T39"/>
  <c r="S19"/>
  <c r="R20"/>
  <c r="R27" s="1"/>
  <c r="F27"/>
  <c r="F91" s="1"/>
  <c r="F297" s="1"/>
  <c r="Q173"/>
  <c r="E28"/>
  <c r="G28" s="1"/>
  <c r="E20"/>
  <c r="G20" s="1"/>
  <c r="G27" s="1"/>
  <c r="T41" l="1"/>
  <c r="R50"/>
  <c r="G50"/>
  <c r="G49"/>
  <c r="R49"/>
  <c r="S49" s="1"/>
  <c r="T42"/>
  <c r="Q174"/>
  <c r="Q86"/>
  <c r="Q85"/>
  <c r="Q28"/>
  <c r="S28" s="1"/>
  <c r="T28" s="1"/>
  <c r="Q20"/>
  <c r="S20" l="1"/>
  <c r="Q27"/>
  <c r="G51"/>
  <c r="Q87"/>
  <c r="R51"/>
  <c r="S50"/>
  <c r="S51" s="1"/>
  <c r="T44"/>
  <c r="T43"/>
  <c r="Q175"/>
  <c r="Q176" s="1"/>
  <c r="Q88"/>
  <c r="T45" l="1"/>
  <c r="S27"/>
  <c r="T20"/>
  <c r="T27" s="1"/>
  <c r="R53"/>
  <c r="S53" s="1"/>
  <c r="G53"/>
  <c r="G52"/>
  <c r="R52"/>
  <c r="R55"/>
  <c r="T46"/>
  <c r="Q177"/>
  <c r="Q89"/>
  <c r="G54" l="1"/>
  <c r="R54"/>
  <c r="S52"/>
  <c r="S54" s="1"/>
  <c r="G55"/>
  <c r="S55"/>
  <c r="G57"/>
  <c r="R57"/>
  <c r="S57" s="1"/>
  <c r="G56"/>
  <c r="R56"/>
  <c r="S56" s="1"/>
  <c r="T48"/>
  <c r="T47"/>
  <c r="Q178"/>
  <c r="Q90"/>
  <c r="Q91" l="1"/>
  <c r="G58"/>
  <c r="R58"/>
  <c r="S58"/>
  <c r="G59"/>
  <c r="T50"/>
  <c r="T51" s="1"/>
  <c r="T49"/>
  <c r="Q179"/>
  <c r="Q92"/>
  <c r="R59" l="1"/>
  <c r="T52"/>
  <c r="Q180"/>
  <c r="Q94"/>
  <c r="Q93"/>
  <c r="E27"/>
  <c r="Q181" l="1"/>
  <c r="Q95"/>
  <c r="S59"/>
  <c r="G60"/>
  <c r="G61" s="1"/>
  <c r="R60"/>
  <c r="S60" s="1"/>
  <c r="T53"/>
  <c r="T54" s="1"/>
  <c r="R61" l="1"/>
  <c r="S61"/>
  <c r="G62"/>
  <c r="R62"/>
  <c r="T56"/>
  <c r="T55"/>
  <c r="Q182"/>
  <c r="Q96"/>
  <c r="R63" l="1"/>
  <c r="S63" s="1"/>
  <c r="S62"/>
  <c r="T57"/>
  <c r="T58" s="1"/>
  <c r="Q183"/>
  <c r="Q97"/>
  <c r="R64" l="1"/>
  <c r="S64"/>
  <c r="G63"/>
  <c r="G64" s="1"/>
  <c r="T60"/>
  <c r="T59"/>
  <c r="T61" s="1"/>
  <c r="Q184"/>
  <c r="Q99"/>
  <c r="Q98"/>
  <c r="Q186" l="1"/>
  <c r="Q100"/>
  <c r="T62"/>
  <c r="Q185"/>
  <c r="Q101"/>
  <c r="R65" l="1"/>
  <c r="G65"/>
  <c r="T63"/>
  <c r="T64" s="1"/>
  <c r="Q102"/>
  <c r="Q103" s="1"/>
  <c r="S65" l="1"/>
  <c r="T65" s="1"/>
  <c r="T67" s="1"/>
  <c r="R66"/>
  <c r="S66" s="1"/>
  <c r="T66" s="1"/>
  <c r="G66"/>
  <c r="G67" s="1"/>
  <c r="G68"/>
  <c r="E16"/>
  <c r="E91" s="1"/>
  <c r="R67" l="1"/>
  <c r="S67"/>
  <c r="R68"/>
  <c r="G69"/>
  <c r="G70" s="1"/>
  <c r="Q188"/>
  <c r="Q104"/>
  <c r="S68" l="1"/>
  <c r="T68" s="1"/>
  <c r="Q189"/>
  <c r="R69"/>
  <c r="R70" s="1"/>
  <c r="Q105"/>
  <c r="Q106" s="1"/>
  <c r="S69" l="1"/>
  <c r="S70" s="1"/>
  <c r="Q190"/>
  <c r="T69" l="1"/>
  <c r="T70" s="1"/>
  <c r="G72"/>
  <c r="R72"/>
  <c r="R71"/>
  <c r="G71"/>
  <c r="Q191"/>
  <c r="Q108"/>
  <c r="Q107"/>
  <c r="S72" l="1"/>
  <c r="T72" s="1"/>
  <c r="Q109"/>
  <c r="R73"/>
  <c r="S71"/>
  <c r="G73"/>
  <c r="G75"/>
  <c r="Q192"/>
  <c r="Q193" s="1"/>
  <c r="Q110"/>
  <c r="S73" l="1"/>
  <c r="T71"/>
  <c r="T73" s="1"/>
  <c r="G74"/>
  <c r="R74"/>
  <c r="R75"/>
  <c r="S75" s="1"/>
  <c r="T75" s="1"/>
  <c r="Q194"/>
  <c r="Q113"/>
  <c r="Q111"/>
  <c r="Q112" s="1"/>
  <c r="Q115" l="1"/>
  <c r="S74"/>
  <c r="G77"/>
  <c r="G76"/>
  <c r="R76"/>
  <c r="S76" s="1"/>
  <c r="T76" s="1"/>
  <c r="Q195"/>
  <c r="Q114"/>
  <c r="S77" l="1"/>
  <c r="T74"/>
  <c r="T77" s="1"/>
  <c r="R77"/>
  <c r="Q196"/>
  <c r="Q197" l="1"/>
  <c r="G78"/>
  <c r="R78"/>
  <c r="G80"/>
  <c r="R80"/>
  <c r="S80" s="1"/>
  <c r="T80" s="1"/>
  <c r="Q116"/>
  <c r="S78" l="1"/>
  <c r="R79"/>
  <c r="S79" s="1"/>
  <c r="T79" s="1"/>
  <c r="G79"/>
  <c r="G81" s="1"/>
  <c r="G82"/>
  <c r="R82"/>
  <c r="Q198"/>
  <c r="Q117"/>
  <c r="S82" l="1"/>
  <c r="R81"/>
  <c r="T78"/>
  <c r="T81" s="1"/>
  <c r="S81"/>
  <c r="G83"/>
  <c r="G84" s="1"/>
  <c r="R83"/>
  <c r="S83" s="1"/>
  <c r="T83" s="1"/>
  <c r="Q199"/>
  <c r="Q118"/>
  <c r="R84" l="1"/>
  <c r="S84"/>
  <c r="T82"/>
  <c r="T84" s="1"/>
  <c r="Q119"/>
  <c r="Q200"/>
  <c r="G85" l="1"/>
  <c r="R85"/>
  <c r="Q201"/>
  <c r="Q120"/>
  <c r="S85" l="1"/>
  <c r="G87"/>
  <c r="G86"/>
  <c r="R86"/>
  <c r="S86" s="1"/>
  <c r="T86" s="1"/>
  <c r="Q202"/>
  <c r="Q121"/>
  <c r="R87" l="1"/>
  <c r="T85"/>
  <c r="T87" s="1"/>
  <c r="S87"/>
  <c r="G88"/>
  <c r="R88"/>
  <c r="S88" s="1"/>
  <c r="T88" s="1"/>
  <c r="Q203"/>
  <c r="Q122"/>
  <c r="G89" l="1"/>
  <c r="R89"/>
  <c r="S89" s="1"/>
  <c r="T89" s="1"/>
  <c r="Q204"/>
  <c r="Q123"/>
  <c r="Q124" l="1"/>
  <c r="G90"/>
  <c r="G91" s="1"/>
  <c r="R90"/>
  <c r="Q205"/>
  <c r="Q125"/>
  <c r="R91" l="1"/>
  <c r="S90"/>
  <c r="Q206"/>
  <c r="Q126"/>
  <c r="Q127" s="1"/>
  <c r="S91" l="1"/>
  <c r="T90"/>
  <c r="T91" s="1"/>
  <c r="Q207"/>
  <c r="G92"/>
  <c r="R92"/>
  <c r="S92" s="1"/>
  <c r="T92" s="1"/>
  <c r="G93" l="1"/>
  <c r="R93"/>
  <c r="Q208"/>
  <c r="Q128"/>
  <c r="S93" l="1"/>
  <c r="G94"/>
  <c r="G95" s="1"/>
  <c r="R94"/>
  <c r="S94" s="1"/>
  <c r="T94" s="1"/>
  <c r="Q209"/>
  <c r="Q129"/>
  <c r="S95" l="1"/>
  <c r="T93"/>
  <c r="T95" s="1"/>
  <c r="R95"/>
  <c r="Q210"/>
  <c r="Q130"/>
  <c r="Q211" l="1"/>
  <c r="G96"/>
  <c r="R96"/>
  <c r="S96" s="1"/>
  <c r="T96" s="1"/>
  <c r="Q131"/>
  <c r="G97" l="1"/>
  <c r="R97"/>
  <c r="S97" s="1"/>
  <c r="T97" s="1"/>
  <c r="Q212"/>
  <c r="Q132"/>
  <c r="G98" l="1"/>
  <c r="R98"/>
  <c r="Q214"/>
  <c r="Q213"/>
  <c r="Q133"/>
  <c r="S98" l="1"/>
  <c r="Q215"/>
  <c r="G100"/>
  <c r="G99"/>
  <c r="R99"/>
  <c r="S99" s="1"/>
  <c r="T99" s="1"/>
  <c r="Q134"/>
  <c r="R100" l="1"/>
  <c r="S100"/>
  <c r="T98"/>
  <c r="T100" s="1"/>
  <c r="G101"/>
  <c r="R101"/>
  <c r="Q216"/>
  <c r="Q135"/>
  <c r="S101" l="1"/>
  <c r="Q136"/>
  <c r="Q137" s="1"/>
  <c r="G102"/>
  <c r="G103" s="1"/>
  <c r="R102"/>
  <c r="S102" s="1"/>
  <c r="T102" s="1"/>
  <c r="Q217"/>
  <c r="R103" l="1"/>
  <c r="S103"/>
  <c r="T101"/>
  <c r="T103" s="1"/>
  <c r="G104"/>
  <c r="R104"/>
  <c r="Q218"/>
  <c r="Q219" s="1"/>
  <c r="Q139"/>
  <c r="Q138"/>
  <c r="G106" l="1"/>
  <c r="S104"/>
  <c r="G105"/>
  <c r="R105"/>
  <c r="S105" s="1"/>
  <c r="T105" s="1"/>
  <c r="Q220"/>
  <c r="Q140"/>
  <c r="Q141" s="1"/>
  <c r="S106" l="1"/>
  <c r="T104"/>
  <c r="T106" s="1"/>
  <c r="R106"/>
  <c r="G107"/>
  <c r="R107"/>
  <c r="Q221"/>
  <c r="Q222"/>
  <c r="Q142"/>
  <c r="S107" l="1"/>
  <c r="Q223"/>
  <c r="G108"/>
  <c r="G109" s="1"/>
  <c r="R108"/>
  <c r="S108" s="1"/>
  <c r="T108" s="1"/>
  <c r="Q224"/>
  <c r="Q145"/>
  <c r="Q143"/>
  <c r="S109" l="1"/>
  <c r="T107"/>
  <c r="T109" s="1"/>
  <c r="R109"/>
  <c r="Q225"/>
  <c r="Q144"/>
  <c r="G111"/>
  <c r="R111"/>
  <c r="S111" s="1"/>
  <c r="T111" s="1"/>
  <c r="G110"/>
  <c r="R110"/>
  <c r="Q146"/>
  <c r="R112" l="1"/>
  <c r="S110"/>
  <c r="G112"/>
  <c r="Q226"/>
  <c r="Q147"/>
  <c r="Q148" s="1"/>
  <c r="Q227" l="1"/>
  <c r="S112"/>
  <c r="T110"/>
  <c r="T112" s="1"/>
  <c r="G114"/>
  <c r="R114"/>
  <c r="S114" s="1"/>
  <c r="T114" s="1"/>
  <c r="G113"/>
  <c r="R113"/>
  <c r="Q149"/>
  <c r="R115" l="1"/>
  <c r="S113"/>
  <c r="G115"/>
  <c r="G116"/>
  <c r="R116"/>
  <c r="S116" s="1"/>
  <c r="T116" s="1"/>
  <c r="Q228"/>
  <c r="Q229"/>
  <c r="Q151"/>
  <c r="Q150"/>
  <c r="Q230" l="1"/>
  <c r="S115"/>
  <c r="T113"/>
  <c r="T115" s="1"/>
  <c r="G117"/>
  <c r="R117"/>
  <c r="Q152"/>
  <c r="S117" l="1"/>
  <c r="G118"/>
  <c r="G119" s="1"/>
  <c r="R118"/>
  <c r="S118" s="1"/>
  <c r="T118" s="1"/>
  <c r="Q232"/>
  <c r="Q231"/>
  <c r="Q153"/>
  <c r="Q158" s="1"/>
  <c r="Q187" s="1"/>
  <c r="R119" l="1"/>
  <c r="S119"/>
  <c r="T117"/>
  <c r="T119" s="1"/>
  <c r="Q233"/>
  <c r="G121" l="1"/>
  <c r="R121"/>
  <c r="S121" s="1"/>
  <c r="T121" s="1"/>
  <c r="G120"/>
  <c r="R120"/>
  <c r="S120" s="1"/>
  <c r="T120" s="1"/>
  <c r="Q235"/>
  <c r="Q234"/>
  <c r="G122" l="1"/>
  <c r="R122"/>
  <c r="Q236"/>
  <c r="Q237" s="1"/>
  <c r="S122" l="1"/>
  <c r="G123"/>
  <c r="G124" s="1"/>
  <c r="R123"/>
  <c r="S123" s="1"/>
  <c r="T123" s="1"/>
  <c r="Q238"/>
  <c r="R124" l="1"/>
  <c r="S124"/>
  <c r="T122"/>
  <c r="T124" s="1"/>
  <c r="Q239"/>
  <c r="Q240" l="1"/>
  <c r="G125"/>
  <c r="R125"/>
  <c r="S125" l="1"/>
  <c r="G127"/>
  <c r="G126"/>
  <c r="R126"/>
  <c r="S126" s="1"/>
  <c r="T126" s="1"/>
  <c r="Q241"/>
  <c r="R127" l="1"/>
  <c r="Q242"/>
  <c r="S127"/>
  <c r="T125"/>
  <c r="T127" s="1"/>
  <c r="Q243"/>
  <c r="G128" l="1"/>
  <c r="R128"/>
  <c r="S128" s="1"/>
  <c r="T128" s="1"/>
  <c r="Q244"/>
  <c r="G129" l="1"/>
  <c r="R129"/>
  <c r="S129" s="1"/>
  <c r="T129" s="1"/>
  <c r="Q246"/>
  <c r="Q245"/>
  <c r="G130" l="1"/>
  <c r="R130"/>
  <c r="S130" s="1"/>
  <c r="T130" s="1"/>
  <c r="Q247"/>
  <c r="G131" l="1"/>
  <c r="R131"/>
  <c r="S131" s="1"/>
  <c r="T131" s="1"/>
  <c r="Q248"/>
  <c r="G133" l="1"/>
  <c r="R133"/>
  <c r="S133" s="1"/>
  <c r="T133" s="1"/>
  <c r="G132"/>
  <c r="R132"/>
  <c r="S132" s="1"/>
  <c r="T132" s="1"/>
  <c r="Q249"/>
  <c r="Q250" l="1"/>
  <c r="G135"/>
  <c r="R135"/>
  <c r="S135" s="1"/>
  <c r="T135" s="1"/>
  <c r="G134"/>
  <c r="R134"/>
  <c r="Q251"/>
  <c r="G136" l="1"/>
  <c r="G137" s="1"/>
  <c r="R136"/>
  <c r="R137" s="1"/>
  <c r="S134"/>
  <c r="Q252"/>
  <c r="S136" l="1"/>
  <c r="S137" s="1"/>
  <c r="T134"/>
  <c r="T136" s="1"/>
  <c r="T137" s="1"/>
  <c r="Q253"/>
  <c r="Q255" l="1"/>
  <c r="Q254"/>
  <c r="R138" l="1"/>
  <c r="S138" s="1"/>
  <c r="T138" s="1"/>
  <c r="G138"/>
  <c r="Q256"/>
  <c r="R139" l="1"/>
  <c r="G139"/>
  <c r="Q257"/>
  <c r="S139" l="1"/>
  <c r="Q258"/>
  <c r="R140"/>
  <c r="S140" s="1"/>
  <c r="T140" s="1"/>
  <c r="G140"/>
  <c r="G141" s="1"/>
  <c r="Q260"/>
  <c r="Q259"/>
  <c r="R141" l="1"/>
  <c r="S141"/>
  <c r="T139"/>
  <c r="T141" s="1"/>
  <c r="Q261"/>
  <c r="Q262" s="1"/>
  <c r="G143" l="1"/>
  <c r="R143"/>
  <c r="S143" s="1"/>
  <c r="T143" s="1"/>
  <c r="R142"/>
  <c r="G142"/>
  <c r="Q263"/>
  <c r="G144" l="1"/>
  <c r="Q264"/>
  <c r="R144"/>
  <c r="S142"/>
  <c r="R145"/>
  <c r="G145"/>
  <c r="Q265"/>
  <c r="S145" l="1"/>
  <c r="T145" s="1"/>
  <c r="S144"/>
  <c r="T142"/>
  <c r="T144" s="1"/>
  <c r="R147"/>
  <c r="S147" s="1"/>
  <c r="G147"/>
  <c r="G146"/>
  <c r="G148" s="1"/>
  <c r="R146"/>
  <c r="S146" s="1"/>
  <c r="T146" s="1"/>
  <c r="Q266"/>
  <c r="R148" l="1"/>
  <c r="S148"/>
  <c r="T147"/>
  <c r="T148" s="1"/>
  <c r="Q267"/>
  <c r="Q268"/>
  <c r="R151" l="1"/>
  <c r="S151" s="1"/>
  <c r="T151" s="1"/>
  <c r="G151"/>
  <c r="R149"/>
  <c r="G149"/>
  <c r="R150"/>
  <c r="S150" s="1"/>
  <c r="T150" s="1"/>
  <c r="G150"/>
  <c r="Q270"/>
  <c r="Q269"/>
  <c r="S149" l="1"/>
  <c r="Q271"/>
  <c r="R152"/>
  <c r="S152" s="1"/>
  <c r="T152" s="1"/>
  <c r="G152"/>
  <c r="T149" l="1"/>
  <c r="R153"/>
  <c r="G153"/>
  <c r="Q272"/>
  <c r="Q273" s="1"/>
  <c r="S153" l="1"/>
  <c r="G154"/>
  <c r="R154"/>
  <c r="S154" s="1"/>
  <c r="T154" s="1"/>
  <c r="Q277"/>
  <c r="T153" l="1"/>
  <c r="Q278"/>
  <c r="R156"/>
  <c r="S156" s="1"/>
  <c r="T156" s="1"/>
  <c r="G156"/>
  <c r="R155"/>
  <c r="S155" s="1"/>
  <c r="T155" s="1"/>
  <c r="G155"/>
  <c r="Q279"/>
  <c r="G157" l="1"/>
  <c r="G158" s="1"/>
  <c r="R157"/>
  <c r="S157" s="1"/>
  <c r="T157" s="1"/>
  <c r="T158" s="1"/>
  <c r="Q280"/>
  <c r="S158" l="1"/>
  <c r="R158"/>
  <c r="Q282"/>
  <c r="Q281"/>
  <c r="R159" l="1"/>
  <c r="S159" s="1"/>
  <c r="T159" s="1"/>
  <c r="G159"/>
  <c r="Q283"/>
  <c r="R161" l="1"/>
  <c r="S161" s="1"/>
  <c r="T161" s="1"/>
  <c r="G161"/>
  <c r="R160"/>
  <c r="G160"/>
  <c r="Q284"/>
  <c r="R162" l="1"/>
  <c r="S160"/>
  <c r="G162"/>
  <c r="Q285"/>
  <c r="S162" l="1"/>
  <c r="T160"/>
  <c r="T162" s="1"/>
  <c r="R163"/>
  <c r="S163" s="1"/>
  <c r="T163" s="1"/>
  <c r="G163"/>
  <c r="Q287"/>
  <c r="Q286"/>
  <c r="G165" l="1"/>
  <c r="R165"/>
  <c r="S165" s="1"/>
  <c r="T165" s="1"/>
  <c r="R164"/>
  <c r="G164"/>
  <c r="Q288"/>
  <c r="R166" l="1"/>
  <c r="S164"/>
  <c r="G166"/>
  <c r="G168"/>
  <c r="R168"/>
  <c r="R167"/>
  <c r="S167" s="1"/>
  <c r="T167" s="1"/>
  <c r="G167"/>
  <c r="Q289"/>
  <c r="T164" l="1"/>
  <c r="T166" s="1"/>
  <c r="S166"/>
  <c r="S168"/>
  <c r="G171"/>
  <c r="R171"/>
  <c r="S171" s="1"/>
  <c r="T171" s="1"/>
  <c r="R169"/>
  <c r="S169" s="1"/>
  <c r="T169" s="1"/>
  <c r="G169"/>
  <c r="G170" s="1"/>
  <c r="Q290"/>
  <c r="R170" l="1"/>
  <c r="S170"/>
  <c r="T168"/>
  <c r="T170" s="1"/>
  <c r="G173"/>
  <c r="R173"/>
  <c r="R172"/>
  <c r="S172" s="1"/>
  <c r="T172" s="1"/>
  <c r="G172"/>
  <c r="Q291"/>
  <c r="S173" l="1"/>
  <c r="R175"/>
  <c r="S175" s="1"/>
  <c r="T175" s="1"/>
  <c r="G175"/>
  <c r="R174"/>
  <c r="S174" s="1"/>
  <c r="T174" s="1"/>
  <c r="G174"/>
  <c r="G176" s="1"/>
  <c r="Q292"/>
  <c r="R176" l="1"/>
  <c r="S176"/>
  <c r="T173"/>
  <c r="T176" s="1"/>
  <c r="Q294"/>
  <c r="Q297" s="1"/>
  <c r="E294"/>
  <c r="E297" s="1"/>
  <c r="R177" l="1"/>
  <c r="S177" s="1"/>
  <c r="T177" s="1"/>
  <c r="G177"/>
  <c r="R178" l="1"/>
  <c r="S178" s="1"/>
  <c r="T178" s="1"/>
  <c r="G178"/>
  <c r="R179" l="1"/>
  <c r="G179"/>
  <c r="R181" l="1"/>
  <c r="S179"/>
  <c r="R180"/>
  <c r="S180" s="1"/>
  <c r="T180" s="1"/>
  <c r="G180"/>
  <c r="G181" s="1"/>
  <c r="T179" l="1"/>
  <c r="T181" s="1"/>
  <c r="S181"/>
  <c r="R184"/>
  <c r="S184" s="1"/>
  <c r="T184" s="1"/>
  <c r="G184"/>
  <c r="R183"/>
  <c r="G183"/>
  <c r="R182"/>
  <c r="S182" s="1"/>
  <c r="T182" s="1"/>
  <c r="G182"/>
  <c r="S183" l="1"/>
  <c r="R185"/>
  <c r="S185" s="1"/>
  <c r="T185" s="1"/>
  <c r="G185"/>
  <c r="G186" s="1"/>
  <c r="G187" s="1"/>
  <c r="R186" l="1"/>
  <c r="R187" s="1"/>
  <c r="S187"/>
  <c r="S186"/>
  <c r="T183"/>
  <c r="T186" s="1"/>
  <c r="T187" s="1"/>
  <c r="R188"/>
  <c r="G188"/>
  <c r="G189" s="1"/>
  <c r="R189" l="1"/>
  <c r="S188"/>
  <c r="R191"/>
  <c r="S191" s="1"/>
  <c r="G191"/>
  <c r="G190"/>
  <c r="R190"/>
  <c r="S190" l="1"/>
  <c r="T190" s="1"/>
  <c r="S189"/>
  <c r="T188"/>
  <c r="T189" s="1"/>
  <c r="T191"/>
  <c r="R192"/>
  <c r="S192" s="1"/>
  <c r="T192" s="1"/>
  <c r="G192"/>
  <c r="G193" s="1"/>
  <c r="S193" l="1"/>
  <c r="R193"/>
  <c r="T193"/>
  <c r="R196"/>
  <c r="S196" s="1"/>
  <c r="T196" s="1"/>
  <c r="G196"/>
  <c r="R195"/>
  <c r="G195"/>
  <c r="G197" s="1"/>
  <c r="G194"/>
  <c r="R194"/>
  <c r="S194" s="1"/>
  <c r="T194" s="1"/>
  <c r="R197" l="1"/>
  <c r="S195"/>
  <c r="R198"/>
  <c r="S198" s="1"/>
  <c r="T198" s="1"/>
  <c r="G198"/>
  <c r="T195" l="1"/>
  <c r="T197" s="1"/>
  <c r="S197"/>
  <c r="G202"/>
  <c r="R202"/>
  <c r="S202" s="1"/>
  <c r="T202" s="1"/>
  <c r="G201"/>
  <c r="R201"/>
  <c r="R200"/>
  <c r="S200" s="1"/>
  <c r="T200" s="1"/>
  <c r="G200"/>
  <c r="R199"/>
  <c r="S199" s="1"/>
  <c r="T199" s="1"/>
  <c r="G199"/>
  <c r="S201" l="1"/>
  <c r="R203"/>
  <c r="S203" s="1"/>
  <c r="T203" s="1"/>
  <c r="G203"/>
  <c r="T201" l="1"/>
  <c r="R205"/>
  <c r="S205" s="1"/>
  <c r="T205" s="1"/>
  <c r="G205"/>
  <c r="R204"/>
  <c r="G204"/>
  <c r="S204" l="1"/>
  <c r="R206"/>
  <c r="S206" s="1"/>
  <c r="T206" s="1"/>
  <c r="G206"/>
  <c r="G207" s="1"/>
  <c r="T204" l="1"/>
  <c r="T207" s="1"/>
  <c r="S207"/>
  <c r="R207"/>
  <c r="G209"/>
  <c r="R209"/>
  <c r="R208"/>
  <c r="S208" s="1"/>
  <c r="T208" s="1"/>
  <c r="G208"/>
  <c r="R211" l="1"/>
  <c r="S209"/>
  <c r="R210"/>
  <c r="S210" s="1"/>
  <c r="T210" s="1"/>
  <c r="G210"/>
  <c r="G211" s="1"/>
  <c r="S211" l="1"/>
  <c r="T209"/>
  <c r="T211" s="1"/>
  <c r="G213"/>
  <c r="R213"/>
  <c r="S213" s="1"/>
  <c r="T213" s="1"/>
  <c r="R212"/>
  <c r="G212"/>
  <c r="G215" l="1"/>
  <c r="S212"/>
  <c r="G214"/>
  <c r="R214"/>
  <c r="S214" s="1"/>
  <c r="T214" s="1"/>
  <c r="R215" l="1"/>
  <c r="S215"/>
  <c r="T212"/>
  <c r="T215" s="1"/>
  <c r="G216"/>
  <c r="R216"/>
  <c r="S216" s="1"/>
  <c r="T216" s="1"/>
  <c r="G218" l="1"/>
  <c r="R218"/>
  <c r="S218" s="1"/>
  <c r="T218" s="1"/>
  <c r="G217"/>
  <c r="R217"/>
  <c r="R219" l="1"/>
  <c r="S217"/>
  <c r="G219"/>
  <c r="R220"/>
  <c r="G220"/>
  <c r="S219" l="1"/>
  <c r="T217"/>
  <c r="T219" s="1"/>
  <c r="S220"/>
  <c r="G222"/>
  <c r="R222"/>
  <c r="S222" s="1"/>
  <c r="T222" s="1"/>
  <c r="R221"/>
  <c r="S221" s="1"/>
  <c r="T221" s="1"/>
  <c r="G221"/>
  <c r="G223" s="1"/>
  <c r="S223" l="1"/>
  <c r="T220"/>
  <c r="T223" s="1"/>
  <c r="R223"/>
  <c r="R224"/>
  <c r="G224"/>
  <c r="G225" s="1"/>
  <c r="R226"/>
  <c r="R227" l="1"/>
  <c r="S226"/>
  <c r="R225"/>
  <c r="S224"/>
  <c r="G226"/>
  <c r="G227" s="1"/>
  <c r="S227" l="1"/>
  <c r="T226"/>
  <c r="T227" s="1"/>
  <c r="S225"/>
  <c r="T224"/>
  <c r="T225" s="1"/>
  <c r="R228"/>
  <c r="G228"/>
  <c r="G229"/>
  <c r="R229"/>
  <c r="S229" s="1"/>
  <c r="T229" s="1"/>
  <c r="R230" l="1"/>
  <c r="S228"/>
  <c r="G230"/>
  <c r="G231"/>
  <c r="R231"/>
  <c r="S231" s="1"/>
  <c r="T231" s="1"/>
  <c r="S230" l="1"/>
  <c r="T228"/>
  <c r="T230" s="1"/>
  <c r="R232"/>
  <c r="S232" s="1"/>
  <c r="T232" s="1"/>
  <c r="G232"/>
  <c r="G233"/>
  <c r="R233"/>
  <c r="S233" s="1"/>
  <c r="T233" s="1"/>
  <c r="G235" l="1"/>
  <c r="R235"/>
  <c r="G234"/>
  <c r="R234"/>
  <c r="S234" s="1"/>
  <c r="T234" s="1"/>
  <c r="S235" l="1"/>
  <c r="G237"/>
  <c r="G236"/>
  <c r="T235" l="1"/>
  <c r="R236"/>
  <c r="S236" l="1"/>
  <c r="R237"/>
  <c r="G238"/>
  <c r="R238"/>
  <c r="S238" l="1"/>
  <c r="T236"/>
  <c r="T237" s="1"/>
  <c r="S237"/>
  <c r="G239"/>
  <c r="G240" s="1"/>
  <c r="R239"/>
  <c r="S239" s="1"/>
  <c r="T239" s="1"/>
  <c r="S240" l="1"/>
  <c r="T238"/>
  <c r="T240" s="1"/>
  <c r="R240"/>
  <c r="G241"/>
  <c r="G242" s="1"/>
  <c r="R241" l="1"/>
  <c r="R243"/>
  <c r="R242" l="1"/>
  <c r="S241"/>
  <c r="S243"/>
  <c r="G243"/>
  <c r="R244"/>
  <c r="S244" s="1"/>
  <c r="T244" s="1"/>
  <c r="T241" l="1"/>
  <c r="T242" s="1"/>
  <c r="S242"/>
  <c r="T243"/>
  <c r="G244"/>
  <c r="R245"/>
  <c r="S245" s="1"/>
  <c r="T245" s="1"/>
  <c r="G245" l="1"/>
  <c r="R246"/>
  <c r="S246" l="1"/>
  <c r="G246"/>
  <c r="R247"/>
  <c r="S247" s="1"/>
  <c r="T247" s="1"/>
  <c r="T246" l="1"/>
  <c r="G247"/>
  <c r="G248" l="1"/>
  <c r="R248"/>
  <c r="S248" l="1"/>
  <c r="R250"/>
  <c r="G249"/>
  <c r="G250" s="1"/>
  <c r="R249"/>
  <c r="S249" s="1"/>
  <c r="T249" s="1"/>
  <c r="T248" l="1"/>
  <c r="T250" s="1"/>
  <c r="S250"/>
  <c r="R251"/>
  <c r="S251" l="1"/>
  <c r="G251"/>
  <c r="G252"/>
  <c r="R252"/>
  <c r="S252" s="1"/>
  <c r="T252" s="1"/>
  <c r="T251" l="1"/>
  <c r="G253"/>
  <c r="R253"/>
  <c r="S253" s="1"/>
  <c r="T253" s="1"/>
  <c r="R254" l="1"/>
  <c r="G254"/>
  <c r="G255" s="1"/>
  <c r="S254" l="1"/>
  <c r="R255"/>
  <c r="R256"/>
  <c r="G256"/>
  <c r="R258" l="1"/>
  <c r="S256"/>
  <c r="T254"/>
  <c r="T255" s="1"/>
  <c r="S255"/>
  <c r="R257"/>
  <c r="S257" s="1"/>
  <c r="T257" s="1"/>
  <c r="G257"/>
  <c r="G258" s="1"/>
  <c r="S258" l="1"/>
  <c r="T256"/>
  <c r="T258" s="1"/>
  <c r="R259"/>
  <c r="G259"/>
  <c r="S259" l="1"/>
  <c r="R261"/>
  <c r="S261" s="1"/>
  <c r="T261" s="1"/>
  <c r="G261"/>
  <c r="R260"/>
  <c r="S260" s="1"/>
  <c r="T260" s="1"/>
  <c r="G260"/>
  <c r="G262" s="1"/>
  <c r="T259" l="1"/>
  <c r="T262" s="1"/>
  <c r="S262"/>
  <c r="R262"/>
  <c r="R265"/>
  <c r="G265"/>
  <c r="R263"/>
  <c r="G263"/>
  <c r="G264" s="1"/>
  <c r="G268"/>
  <c r="S263" l="1"/>
  <c r="R264"/>
  <c r="S265"/>
  <c r="T265" s="1"/>
  <c r="G266"/>
  <c r="G267" s="1"/>
  <c r="R266"/>
  <c r="S266" s="1"/>
  <c r="R268"/>
  <c r="G269"/>
  <c r="R269"/>
  <c r="S268" l="1"/>
  <c r="S269"/>
  <c r="T263"/>
  <c r="T264" s="1"/>
  <c r="S264"/>
  <c r="S267"/>
  <c r="T266"/>
  <c r="T267" s="1"/>
  <c r="R267"/>
  <c r="G270"/>
  <c r="G271" s="1"/>
  <c r="R270"/>
  <c r="S270" s="1"/>
  <c r="T270" s="1"/>
  <c r="S271" l="1"/>
  <c r="T269"/>
  <c r="T271" s="1"/>
  <c r="T268"/>
  <c r="R271"/>
  <c r="G272"/>
  <c r="G273" s="1"/>
  <c r="R272"/>
  <c r="S272" s="1"/>
  <c r="T272" s="1"/>
  <c r="S273" l="1"/>
  <c r="R273"/>
  <c r="T273"/>
  <c r="R274"/>
  <c r="S274" s="1"/>
  <c r="T274" s="1"/>
  <c r="G274"/>
  <c r="G277" l="1"/>
  <c r="G278" s="1"/>
  <c r="R277"/>
  <c r="G275"/>
  <c r="G276" s="1"/>
  <c r="R275"/>
  <c r="S275" l="1"/>
  <c r="R276"/>
  <c r="R278"/>
  <c r="S277"/>
  <c r="G279"/>
  <c r="R279"/>
  <c r="S279" s="1"/>
  <c r="T279" s="1"/>
  <c r="T275" l="1"/>
  <c r="T276" s="1"/>
  <c r="S276"/>
  <c r="S278"/>
  <c r="T277"/>
  <c r="T278" s="1"/>
  <c r="G280"/>
  <c r="R280"/>
  <c r="S280" s="1"/>
  <c r="T280" s="1"/>
  <c r="G284" l="1"/>
  <c r="R284"/>
  <c r="S284" s="1"/>
  <c r="T284" s="1"/>
  <c r="G283"/>
  <c r="R283"/>
  <c r="S283" s="1"/>
  <c r="T283" s="1"/>
  <c r="G282"/>
  <c r="R282"/>
  <c r="S282" s="1"/>
  <c r="T282" s="1"/>
  <c r="G281"/>
  <c r="R281"/>
  <c r="S281" l="1"/>
  <c r="G285"/>
  <c r="R285"/>
  <c r="S285" s="1"/>
  <c r="T285" s="1"/>
  <c r="T281" l="1"/>
  <c r="R286"/>
  <c r="S286" s="1"/>
  <c r="T286" s="1"/>
  <c r="G286"/>
  <c r="G287"/>
  <c r="R287"/>
  <c r="S287" s="1"/>
  <c r="T287" s="1"/>
  <c r="G288" l="1"/>
  <c r="R288"/>
  <c r="G289"/>
  <c r="R289"/>
  <c r="S289" s="1"/>
  <c r="T289" s="1"/>
  <c r="S288" l="1"/>
  <c r="G290"/>
  <c r="T288" l="1"/>
  <c r="G292"/>
  <c r="R290"/>
  <c r="R292"/>
  <c r="S292" s="1"/>
  <c r="T292" s="1"/>
  <c r="G291"/>
  <c r="S290" l="1"/>
  <c r="R291"/>
  <c r="S291" s="1"/>
  <c r="T291" s="1"/>
  <c r="G293"/>
  <c r="G294" s="1"/>
  <c r="R293"/>
  <c r="S293" s="1"/>
  <c r="T293" s="1"/>
  <c r="R294" l="1"/>
  <c r="T290"/>
  <c r="T294" s="1"/>
  <c r="S294"/>
  <c r="R295"/>
  <c r="G295"/>
  <c r="G296" s="1"/>
  <c r="G297" s="1"/>
  <c r="R296" l="1"/>
  <c r="R297" s="1"/>
  <c r="S295"/>
  <c r="S296" l="1"/>
  <c r="S297" s="1"/>
  <c r="T295"/>
  <c r="T296" s="1"/>
  <c r="T297" s="1"/>
</calcChain>
</file>

<file path=xl/sharedStrings.xml><?xml version="1.0" encoding="utf-8"?>
<sst xmlns="http://schemas.openxmlformats.org/spreadsheetml/2006/main" count="942" uniqueCount="265">
  <si>
    <t>Sl.No.</t>
  </si>
  <si>
    <t>Grant in Aid component</t>
  </si>
  <si>
    <t xml:space="preserve">Capital </t>
  </si>
  <si>
    <t xml:space="preserve">Total </t>
  </si>
  <si>
    <t>TSP</t>
  </si>
  <si>
    <t>NEH</t>
  </si>
  <si>
    <t>Name of the Unit/AICRP/Nwtwork Project/ATARI etc.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</si>
  <si>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</si>
  <si>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</si>
  <si>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</si>
  <si>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</si>
  <si>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</si>
  <si>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</si>
  <si>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</si>
  <si>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</si>
  <si>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</si>
  <si>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</si>
  <si>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</si>
  <si>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</si>
  <si>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</si>
  <si>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</si>
  <si>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</si>
  <si>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</si>
  <si>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</si>
  <si>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</si>
  <si>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</si>
  <si>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</si>
  <si>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</si>
  <si>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</si>
  <si>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</si>
  <si>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</si>
  <si>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</si>
  <si>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</si>
  <si>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</si>
  <si>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DGR, Junagadh</t>
  </si>
  <si>
    <t>AICRP on Groudnut, DGR, Junagadh</t>
  </si>
  <si>
    <t>NRC Plant Biotechnology, New Delhi</t>
  </si>
  <si>
    <t>DR &amp; MR, Bharatpur</t>
  </si>
  <si>
    <t>AICRP on R&amp;M, DR &amp; MR, Bharatpur</t>
  </si>
  <si>
    <t>IIMR, Hyderabad</t>
  </si>
  <si>
    <t>DSR, Indore</t>
  </si>
  <si>
    <t xml:space="preserve">AICRP on Soyabean, Indore </t>
  </si>
  <si>
    <t>NBAIR, Bengaluru</t>
  </si>
  <si>
    <t>AICRP on Biological Control, NBAIR, Benglaluru</t>
  </si>
  <si>
    <t>IIOR, Hyderabad</t>
  </si>
  <si>
    <t>AICRP on Sesame &amp; Niger, IIOR, Hyderabad</t>
  </si>
  <si>
    <t>IIRR,  Hyderabad</t>
  </si>
  <si>
    <t>AICRP on Rice, IIRR, Hyderabad</t>
  </si>
  <si>
    <t>CRP on  Rice Biofortification, IIRR, Hyderabad</t>
  </si>
  <si>
    <t>IIWBR,  Karnal</t>
  </si>
  <si>
    <t>AICRP on Wheat &amp; Barley, IIWBR, Karnal</t>
  </si>
  <si>
    <t>IISS, Maunath Bhanjan</t>
  </si>
  <si>
    <t>NIBSM, Raipur</t>
  </si>
  <si>
    <t>IIAB, Ranchi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</si>
  <si>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</si>
  <si>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</si>
  <si>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</si>
  <si>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</si>
  <si>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</si>
  <si>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</si>
  <si>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</si>
  <si>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</si>
  <si>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</si>
  <si>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</si>
  <si>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</si>
  <si>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</si>
  <si>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</si>
  <si>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</si>
  <si>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</si>
  <si>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</si>
  <si>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</si>
  <si>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</si>
  <si>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</si>
  <si>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</si>
  <si>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</si>
  <si>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</si>
  <si>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</si>
  <si>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</si>
  <si>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</si>
  <si>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</si>
  <si>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</si>
  <si>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</si>
  <si>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</si>
  <si>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</si>
  <si>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</si>
  <si>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</si>
  <si>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</si>
  <si>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</si>
  <si>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</si>
  <si>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</si>
  <si>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</si>
  <si>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</si>
  <si>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</si>
  <si>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</si>
  <si>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</si>
  <si>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</si>
  <si>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</si>
  <si>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</si>
  <si>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</si>
  <si>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</si>
  <si>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</si>
  <si>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</si>
  <si>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</si>
  <si>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</si>
  <si>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</si>
  <si>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</si>
  <si>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</si>
  <si>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</si>
  <si>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</si>
  <si>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</si>
  <si>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</si>
  <si>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</si>
  <si>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</si>
  <si>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</si>
  <si>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</si>
  <si>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</si>
  <si>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</si>
  <si>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</si>
  <si>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</si>
  <si>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</si>
  <si>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</si>
  <si>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</si>
  <si>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</si>
  <si>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</si>
  <si>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</si>
  <si>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</si>
  <si>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</si>
  <si>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</si>
  <si>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</si>
  <si>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</si>
  <si>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</si>
  <si>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</si>
  <si>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</si>
  <si>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</si>
  <si>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</si>
  <si>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</si>
  <si>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</si>
  <si>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</si>
  <si>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</si>
  <si>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</si>
  <si>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</si>
  <si>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</si>
  <si>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</si>
  <si>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</si>
  <si>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</si>
  <si>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</si>
  <si>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</si>
  <si>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AICRP on Agroforestry, CARI, Jhansi</t>
  </si>
  <si>
    <t>IIWM, Bhubaneshwar</t>
  </si>
  <si>
    <t>AICRP on IWM,  IIWM, Bhubaneshwar</t>
  </si>
  <si>
    <t>CRP on Water, IIWM, Bhubaneshwar</t>
  </si>
  <si>
    <t>Dte. Of Weed Research, Jabalpur</t>
  </si>
  <si>
    <t>AICRP on Weed Management, DWR, Jabalpur</t>
  </si>
  <si>
    <t>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</si>
  <si>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</si>
  <si>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</si>
  <si>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</si>
  <si>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</si>
  <si>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</si>
  <si>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</si>
  <si>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</si>
  <si>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</si>
  <si>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</si>
  <si>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</si>
  <si>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</si>
  <si>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</si>
  <si>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</si>
  <si>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</si>
  <si>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</si>
  <si>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</si>
  <si>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</si>
  <si>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</si>
  <si>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</si>
  <si>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</si>
  <si>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</si>
  <si>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</si>
  <si>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</si>
  <si>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</si>
  <si>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</si>
  <si>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</si>
  <si>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</si>
  <si>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</si>
  <si>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</si>
  <si>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</si>
  <si>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</si>
  <si>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</si>
  <si>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</si>
  <si>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</si>
  <si>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</si>
  <si>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</si>
  <si>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</si>
  <si>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</si>
  <si>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</si>
  <si>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</si>
  <si>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</si>
  <si>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</si>
  <si>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</si>
  <si>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</si>
  <si>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</si>
  <si>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</si>
  <si>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</si>
  <si>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</si>
  <si>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</si>
  <si>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</si>
  <si>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</si>
  <si>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</si>
  <si>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</si>
  <si>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</si>
  <si>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DISASTER MGMT.</t>
  </si>
  <si>
    <t>TOTAL AGRICULTURAL EXTENSION</t>
  </si>
  <si>
    <t>GRAND TOTAL</t>
  </si>
  <si>
    <t>Total NAHEP</t>
  </si>
  <si>
    <t>TOTAL NASF</t>
  </si>
  <si>
    <t xml:space="preserve">General </t>
  </si>
  <si>
    <t>SCSP</t>
  </si>
  <si>
    <t>Capital</t>
  </si>
  <si>
    <t>NAHEP (EAP)</t>
  </si>
  <si>
    <t>IIMR, Ludhiana</t>
  </si>
  <si>
    <t>CAFRI,Jhansi</t>
  </si>
  <si>
    <t>NINFET, Kolkata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</si>
  <si>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</si>
  <si>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</si>
  <si>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</si>
  <si>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</si>
  <si>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AICRP on Bio Tech Crops</t>
  </si>
  <si>
    <t>NIPB, New Delhi</t>
  </si>
  <si>
    <t>Translational Genomics in Crop Plants(TGCP), NIPB, New Delhi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</si>
  <si>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</si>
  <si>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</si>
  <si>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</si>
  <si>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</si>
  <si>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(RS IN LAKH)</t>
  </si>
  <si>
    <t>Mahtma Gandhi Institute of Integrated Farming, Motihari</t>
  </si>
  <si>
    <t>NASF</t>
  </si>
  <si>
    <t>(Annexure-I)</t>
  </si>
  <si>
    <t xml:space="preserve"> TOTAL</t>
  </si>
  <si>
    <t>UNIT-WISE SCHEME REVISED ESTIMATES 2021-22</t>
  </si>
  <si>
    <t>Agricultural  Extension (ARYA)</t>
  </si>
  <si>
    <t>IARI (NETWORK PROJECT)</t>
  </si>
  <si>
    <t xml:space="preserve">Salary </t>
  </si>
  <si>
    <t>Pension</t>
  </si>
  <si>
    <t>AICRP on Honey Bee &amp; Pollinators, New Delhi</t>
  </si>
  <si>
    <t>AICRP on Sugercane, IISR, Lucknow</t>
  </si>
  <si>
    <t>AICRP On Maize, IIMR, Ludhiana</t>
  </si>
  <si>
    <t>AICRP on Integragted Farming System, IIFSR, Modipuram</t>
  </si>
  <si>
    <t>NAIF, New Delhi</t>
  </si>
  <si>
    <t>Other than NEH &amp; TSP</t>
  </si>
  <si>
    <t>AICRP on Honey Bee &amp; Pollinators, IARI, New Delhi</t>
  </si>
  <si>
    <t>AICRP on Sugarcane, IISR, Lucknow</t>
  </si>
  <si>
    <t>AICRP On Maize, IIMR, New Delhi</t>
  </si>
  <si>
    <t>AICRP on Integrated Farming System, IIFSR, Modipuram</t>
  </si>
  <si>
    <t xml:space="preserve"> ICAR HQRS.</t>
  </si>
  <si>
    <t xml:space="preserve"> TOTAL (SCHEME)</t>
  </si>
  <si>
    <t>TOTAL ALLOCATION (SALARY+GENERAL+CAPITAL + PENSION)</t>
  </si>
  <si>
    <t>5(1+2+3+4)</t>
  </si>
  <si>
    <t>8(6+7)</t>
  </si>
  <si>
    <t>11(9+10)</t>
  </si>
  <si>
    <t>14(12+13)</t>
  </si>
  <si>
    <t>17(15+16)</t>
  </si>
  <si>
    <t>18 (17+1+2)</t>
  </si>
  <si>
    <t>4(1+2+3)</t>
  </si>
  <si>
    <t>ALLOCATION FROM COUNCIL'S SHARE OF REVENUE FOR THE YEAR 2021-22</t>
  </si>
  <si>
    <t>(Rs. In lakh)</t>
  </si>
  <si>
    <t>TOTAL ICAR HQRS</t>
  </si>
  <si>
    <t>UNIT-WISE FINAL  REVISED ESTIMATES 2021-22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</si>
</sst>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u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3"/>
      <name val="Calibri"/>
      <family val="2"/>
    </font>
    <font>
      <b/>
      <sz val="1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DE9D9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2" fontId="7" fillId="2" borderId="1" xfId="0" applyNumberFormat="1" applyFont="1" applyFill="1" applyBorder="1" applyAlignment="1" applyProtection="1">
      <alignment vertical="top"/>
    </xf>
    <xf numFmtId="2" fontId="6" fillId="2" borderId="1" xfId="0" applyNumberFormat="1" applyFont="1" applyFill="1" applyBorder="1" applyAlignment="1" applyProtection="1">
      <alignment vertical="top"/>
    </xf>
    <xf numFmtId="0" fontId="5" fillId="2" borderId="1" xfId="0" applyFont="1" applyFill="1" applyBorder="1" applyAlignment="1" applyProtection="1">
      <alignment vertical="top" wrapText="1"/>
    </xf>
    <xf numFmtId="0" fontId="2" fillId="3" borderId="0" xfId="0" applyFont="1" applyFill="1" applyBorder="1" applyAlignment="1" applyProtection="1">
      <alignment vertical="top"/>
    </xf>
    <xf numFmtId="2" fontId="10" fillId="7" borderId="1" xfId="0" applyNumberFormat="1" applyFont="1" applyFill="1" applyBorder="1" applyAlignment="1">
      <alignment horizontal="left" vertical="top" wrapText="1"/>
    </xf>
    <xf numFmtId="2" fontId="11" fillId="7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2" fontId="3" fillId="3" borderId="0" xfId="0" applyNumberFormat="1" applyFont="1" applyFill="1" applyBorder="1" applyAlignment="1" applyProtection="1">
      <alignment vertical="top"/>
    </xf>
    <xf numFmtId="2" fontId="8" fillId="3" borderId="0" xfId="0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5" borderId="0" xfId="0" applyFont="1" applyFill="1" applyBorder="1" applyAlignment="1" applyProtection="1">
      <alignment vertical="top"/>
    </xf>
    <xf numFmtId="2" fontId="6" fillId="0" borderId="0" xfId="0" applyNumberFormat="1" applyFont="1" applyBorder="1" applyAlignment="1" applyProtection="1">
      <alignment vertical="top"/>
      <protection locked="0"/>
    </xf>
    <xf numFmtId="2" fontId="6" fillId="5" borderId="0" xfId="0" applyNumberFormat="1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top"/>
    </xf>
    <xf numFmtId="2" fontId="2" fillId="0" borderId="0" xfId="0" applyNumberFormat="1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2" fontId="3" fillId="3" borderId="1" xfId="0" applyNumberFormat="1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center" vertical="top"/>
    </xf>
    <xf numFmtId="0" fontId="2" fillId="3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/>
    </xf>
    <xf numFmtId="2" fontId="2" fillId="0" borderId="1" xfId="0" applyNumberFormat="1" applyFont="1" applyBorder="1" applyAlignment="1" applyProtection="1">
      <alignment vertical="top"/>
    </xf>
    <xf numFmtId="0" fontId="13" fillId="0" borderId="1" xfId="0" applyNumberFormat="1" applyFont="1" applyBorder="1" applyAlignment="1" applyProtection="1">
      <alignment horizontal="center" vertical="top"/>
    </xf>
    <xf numFmtId="2" fontId="13" fillId="0" borderId="1" xfId="0" applyNumberFormat="1" applyFont="1" applyBorder="1" applyAlignment="1" applyProtection="1">
      <alignment vertical="top" wrapText="1"/>
    </xf>
    <xf numFmtId="2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Border="1" applyAlignment="1" applyProtection="1">
      <alignment horizontal="center" vertical="top"/>
    </xf>
    <xf numFmtId="2" fontId="15" fillId="0" borderId="1" xfId="0" applyNumberFormat="1" applyFont="1" applyBorder="1" applyAlignment="1" applyProtection="1">
      <alignment vertical="top" wrapText="1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2" fontId="14" fillId="6" borderId="1" xfId="0" applyNumberFormat="1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 applyProtection="1">
      <alignment horizontal="center" vertical="center"/>
      <protection locked="0"/>
    </xf>
    <xf numFmtId="2" fontId="16" fillId="4" borderId="1" xfId="0" applyNumberFormat="1" applyFont="1" applyFill="1" applyBorder="1" applyAlignment="1" applyProtection="1">
      <alignment horizontal="center" vertical="center"/>
      <protection locked="0"/>
    </xf>
    <xf numFmtId="2" fontId="17" fillId="6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vertical="top" wrapText="1"/>
    </xf>
    <xf numFmtId="2" fontId="13" fillId="3" borderId="1" xfId="0" applyNumberFormat="1" applyFont="1" applyFill="1" applyBorder="1" applyAlignment="1" applyProtection="1">
      <alignment vertical="top" wrapText="1"/>
    </xf>
    <xf numFmtId="2" fontId="15" fillId="3" borderId="1" xfId="0" applyNumberFormat="1" applyFont="1" applyFill="1" applyBorder="1" applyAlignment="1" applyProtection="1">
      <alignment vertical="top" wrapText="1"/>
    </xf>
    <xf numFmtId="0" fontId="15" fillId="5" borderId="1" xfId="0" applyNumberFormat="1" applyFont="1" applyFill="1" applyBorder="1" applyAlignment="1" applyProtection="1">
      <alignment horizontal="center" vertical="top"/>
    </xf>
    <xf numFmtId="2" fontId="11" fillId="8" borderId="1" xfId="0" applyNumberFormat="1" applyFont="1" applyFill="1" applyBorder="1" applyAlignment="1" applyProtection="1">
      <alignment vertical="top" wrapText="1"/>
    </xf>
    <xf numFmtId="2" fontId="16" fillId="5" borderId="1" xfId="0" applyNumberFormat="1" applyFont="1" applyFill="1" applyBorder="1" applyAlignment="1" applyProtection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center"/>
    </xf>
    <xf numFmtId="2" fontId="18" fillId="0" borderId="1" xfId="0" applyNumberFormat="1" applyFont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 applyProtection="1">
      <alignment horizontal="center" vertical="top"/>
    </xf>
    <xf numFmtId="2" fontId="15" fillId="5" borderId="1" xfId="0" applyNumberFormat="1" applyFont="1" applyFill="1" applyBorder="1" applyAlignment="1" applyProtection="1">
      <alignment vertical="top" wrapText="1"/>
    </xf>
    <xf numFmtId="0" fontId="15" fillId="3" borderId="1" xfId="0" applyNumberFormat="1" applyFont="1" applyFill="1" applyBorder="1" applyAlignment="1" applyProtection="1">
      <alignment horizontal="center" vertical="top"/>
    </xf>
    <xf numFmtId="2" fontId="14" fillId="0" borderId="1" xfId="0" applyNumberFormat="1" applyFont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 applyProtection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4" fillId="5" borderId="1" xfId="0" applyNumberFormat="1" applyFont="1" applyFill="1" applyBorder="1" applyAlignment="1" applyProtection="1">
      <alignment horizontal="center" vertical="center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2" fillId="3" borderId="1" xfId="0" applyNumberFormat="1" applyFont="1" applyFill="1" applyBorder="1" applyAlignment="1" applyProtection="1">
      <alignment horizontal="left" vertical="top" wrapText="1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</xf>
    <xf numFmtId="0" fontId="4" fillId="5" borderId="0" xfId="0" applyFont="1" applyFill="1" applyBorder="1" applyAlignment="1" applyProtection="1">
      <alignment vertical="top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2" fontId="13" fillId="0" borderId="1" xfId="0" applyNumberFormat="1" applyFont="1" applyBorder="1" applyAlignment="1" applyProtection="1">
      <alignment horizontal="right" vertical="top" wrapText="1"/>
    </xf>
    <xf numFmtId="2" fontId="16" fillId="0" borderId="1" xfId="0" applyNumberFormat="1" applyFont="1" applyBorder="1" applyAlignment="1" applyProtection="1">
      <alignment horizontal="right" vertical="center"/>
      <protection locked="0"/>
    </xf>
    <xf numFmtId="2" fontId="16" fillId="4" borderId="1" xfId="0" applyNumberFormat="1" applyFont="1" applyFill="1" applyBorder="1" applyAlignment="1" applyProtection="1">
      <alignment horizontal="right" vertical="center"/>
      <protection locked="0"/>
    </xf>
    <xf numFmtId="2" fontId="16" fillId="5" borderId="1" xfId="0" applyNumberFormat="1" applyFont="1" applyFill="1" applyBorder="1" applyAlignment="1" applyProtection="1">
      <alignment horizontal="right" vertical="center"/>
    </xf>
    <xf numFmtId="2" fontId="18" fillId="0" borderId="1" xfId="0" applyNumberFormat="1" applyFont="1" applyBorder="1" applyAlignment="1" applyProtection="1">
      <alignment horizontal="right" vertical="center"/>
      <protection locked="0"/>
    </xf>
    <xf numFmtId="2" fontId="13" fillId="3" borderId="1" xfId="0" applyNumberFormat="1" applyFont="1" applyFill="1" applyBorder="1" applyAlignment="1" applyProtection="1">
      <alignment horizontal="right" vertical="top" wrapText="1"/>
    </xf>
    <xf numFmtId="2" fontId="13" fillId="0" borderId="1" xfId="0" applyNumberFormat="1" applyFont="1" applyFill="1" applyBorder="1" applyAlignment="1" applyProtection="1">
      <alignment horizontal="right" vertical="top" wrapText="1"/>
    </xf>
    <xf numFmtId="2" fontId="16" fillId="0" borderId="1" xfId="0" applyNumberFormat="1" applyFont="1" applyBorder="1" applyAlignment="1">
      <alignment horizontal="right" vertical="center"/>
    </xf>
    <xf numFmtId="2" fontId="5" fillId="2" borderId="1" xfId="0" applyNumberFormat="1" applyFont="1" applyFill="1" applyBorder="1" applyAlignment="1" applyProtection="1">
      <alignment vertical="top" wrapText="1"/>
    </xf>
    <xf numFmtId="2" fontId="3" fillId="3" borderId="4" xfId="0" applyNumberFormat="1" applyFont="1" applyFill="1" applyBorder="1" applyAlignment="1" applyProtection="1">
      <alignment vertical="top"/>
    </xf>
    <xf numFmtId="2" fontId="9" fillId="3" borderId="4" xfId="0" applyNumberFormat="1" applyFont="1" applyFill="1" applyBorder="1" applyAlignment="1" applyProtection="1">
      <alignment horizontal="center" vertical="top" wrapText="1"/>
    </xf>
    <xf numFmtId="2" fontId="5" fillId="2" borderId="4" xfId="0" applyNumberFormat="1" applyFont="1" applyFill="1" applyBorder="1" applyAlignment="1" applyProtection="1">
      <alignment horizontal="center" vertical="top" wrapText="1"/>
    </xf>
    <xf numFmtId="2" fontId="14" fillId="0" borderId="4" xfId="0" applyNumberFormat="1" applyFont="1" applyFill="1" applyBorder="1" applyAlignment="1" applyProtection="1">
      <alignment horizontal="center" vertical="center"/>
    </xf>
    <xf numFmtId="2" fontId="16" fillId="0" borderId="4" xfId="0" applyNumberFormat="1" applyFont="1" applyBorder="1" applyAlignment="1" applyProtection="1">
      <alignment horizontal="right" vertical="center"/>
      <protection locked="0"/>
    </xf>
    <xf numFmtId="2" fontId="16" fillId="3" borderId="4" xfId="0" applyNumberFormat="1" applyFont="1" applyFill="1" applyBorder="1" applyAlignment="1" applyProtection="1">
      <alignment horizontal="center" vertical="center"/>
      <protection locked="0"/>
    </xf>
    <xf numFmtId="2" fontId="16" fillId="4" borderId="4" xfId="0" applyNumberFormat="1" applyFont="1" applyFill="1" applyBorder="1" applyAlignment="1" applyProtection="1">
      <alignment horizontal="center" vertical="center"/>
      <protection locked="0"/>
    </xf>
    <xf numFmtId="2" fontId="16" fillId="0" borderId="4" xfId="0" applyNumberFormat="1" applyFont="1" applyBorder="1" applyAlignment="1" applyProtection="1">
      <alignment horizontal="center" vertical="center"/>
      <protection locked="0"/>
    </xf>
    <xf numFmtId="2" fontId="16" fillId="5" borderId="4" xfId="0" applyNumberFormat="1" applyFont="1" applyFill="1" applyBorder="1" applyAlignment="1" applyProtection="1">
      <alignment horizontal="right" vertical="center"/>
    </xf>
    <xf numFmtId="2" fontId="18" fillId="0" borderId="4" xfId="0" applyNumberFormat="1" applyFont="1" applyBorder="1" applyAlignment="1" applyProtection="1">
      <alignment horizontal="right" vertical="center"/>
      <protection locked="0"/>
    </xf>
    <xf numFmtId="2" fontId="16" fillId="0" borderId="4" xfId="0" applyNumberFormat="1" applyFont="1" applyBorder="1" applyAlignment="1">
      <alignment horizontal="right" vertical="center"/>
    </xf>
    <xf numFmtId="2" fontId="8" fillId="3" borderId="1" xfId="0" applyNumberFormat="1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vertical="top"/>
    </xf>
    <xf numFmtId="0" fontId="5" fillId="2" borderId="1" xfId="0" applyNumberFormat="1" applyFont="1" applyFill="1" applyBorder="1" applyAlignment="1" applyProtection="1">
      <alignment horizontal="center" vertical="top" wrapText="1"/>
    </xf>
    <xf numFmtId="0" fontId="5" fillId="2" borderId="4" xfId="0" applyNumberFormat="1" applyFont="1" applyFill="1" applyBorder="1" applyAlignment="1" applyProtection="1">
      <alignment horizontal="center" vertical="top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2" fontId="14" fillId="0" borderId="4" xfId="0" applyNumberFormat="1" applyFont="1" applyFill="1" applyBorder="1" applyAlignment="1" applyProtection="1">
      <alignment horizontal="right" vertical="center"/>
    </xf>
    <xf numFmtId="2" fontId="17" fillId="0" borderId="4" xfId="0" applyNumberFormat="1" applyFont="1" applyFill="1" applyBorder="1" applyAlignment="1" applyProtection="1">
      <alignment horizontal="right" vertical="center"/>
    </xf>
    <xf numFmtId="2" fontId="14" fillId="0" borderId="4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 applyProtection="1">
      <alignment vertical="top" wrapText="1"/>
    </xf>
    <xf numFmtId="0" fontId="4" fillId="3" borderId="3" xfId="0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 vertical="top" wrapText="1"/>
    </xf>
    <xf numFmtId="2" fontId="9" fillId="3" borderId="2" xfId="0" applyNumberFormat="1" applyFont="1" applyFill="1" applyBorder="1" applyAlignment="1" applyProtection="1">
      <alignment vertical="top" wrapText="1"/>
    </xf>
    <xf numFmtId="2" fontId="19" fillId="0" borderId="1" xfId="0" applyNumberFormat="1" applyFont="1" applyBorder="1" applyAlignment="1" applyProtection="1">
      <alignment vertical="top" wrapText="1"/>
    </xf>
    <xf numFmtId="2" fontId="19" fillId="0" borderId="1" xfId="0" applyNumberFormat="1" applyFont="1" applyBorder="1" applyAlignment="1" applyProtection="1">
      <alignment horizontal="right" wrapText="1"/>
    </xf>
    <xf numFmtId="2" fontId="19" fillId="0" borderId="4" xfId="0" applyNumberFormat="1" applyFont="1" applyFill="1" applyBorder="1" applyAlignment="1" applyProtection="1">
      <alignment horizontal="right"/>
    </xf>
    <xf numFmtId="2" fontId="19" fillId="0" borderId="1" xfId="0" applyNumberFormat="1" applyFont="1" applyFill="1" applyBorder="1" applyAlignment="1" applyProtection="1">
      <alignment horizontal="right"/>
    </xf>
    <xf numFmtId="2" fontId="20" fillId="0" borderId="1" xfId="0" applyNumberFormat="1" applyFont="1" applyBorder="1" applyAlignment="1" applyProtection="1">
      <alignment vertical="top" wrapText="1"/>
    </xf>
    <xf numFmtId="2" fontId="20" fillId="0" borderId="1" xfId="0" applyNumberFormat="1" applyFont="1" applyBorder="1" applyAlignment="1" applyProtection="1">
      <alignment horizontal="right"/>
      <protection locked="0"/>
    </xf>
    <xf numFmtId="2" fontId="20" fillId="0" borderId="4" xfId="0" applyNumberFormat="1" applyFont="1" applyBorder="1" applyAlignment="1" applyProtection="1">
      <alignment horizontal="right"/>
      <protection locked="0"/>
    </xf>
    <xf numFmtId="2" fontId="19" fillId="6" borderId="1" xfId="0" applyNumberFormat="1" applyFont="1" applyFill="1" applyBorder="1" applyAlignment="1">
      <alignment horizontal="right"/>
    </xf>
    <xf numFmtId="2" fontId="20" fillId="3" borderId="1" xfId="0" applyNumberFormat="1" applyFont="1" applyFill="1" applyBorder="1" applyAlignment="1" applyProtection="1">
      <alignment horizontal="right"/>
      <protection locked="0"/>
    </xf>
    <xf numFmtId="2" fontId="20" fillId="3" borderId="4" xfId="0" applyNumberFormat="1" applyFont="1" applyFill="1" applyBorder="1" applyAlignment="1" applyProtection="1">
      <alignment horizontal="right"/>
      <protection locked="0"/>
    </xf>
    <xf numFmtId="2" fontId="20" fillId="4" borderId="1" xfId="0" applyNumberFormat="1" applyFont="1" applyFill="1" applyBorder="1" applyAlignment="1" applyProtection="1">
      <alignment horizontal="right"/>
      <protection locked="0"/>
    </xf>
    <xf numFmtId="2" fontId="20" fillId="4" borderId="4" xfId="0" applyNumberFormat="1" applyFont="1" applyFill="1" applyBorder="1" applyAlignment="1" applyProtection="1">
      <alignment horizontal="right"/>
      <protection locked="0"/>
    </xf>
    <xf numFmtId="2" fontId="21" fillId="6" borderId="4" xfId="0" applyNumberFormat="1" applyFont="1" applyFill="1" applyBorder="1" applyAlignment="1">
      <alignment horizontal="right"/>
    </xf>
    <xf numFmtId="2" fontId="21" fillId="6" borderId="1" xfId="0" applyNumberFormat="1" applyFont="1" applyFill="1" applyBorder="1" applyAlignment="1">
      <alignment horizontal="right"/>
    </xf>
    <xf numFmtId="2" fontId="21" fillId="0" borderId="1" xfId="0" applyNumberFormat="1" applyFont="1" applyBorder="1" applyAlignment="1" applyProtection="1">
      <alignment vertical="top" wrapText="1"/>
    </xf>
    <xf numFmtId="2" fontId="21" fillId="0" borderId="4" xfId="0" applyNumberFormat="1" applyFont="1" applyFill="1" applyBorder="1" applyAlignment="1" applyProtection="1">
      <alignment horizontal="right"/>
    </xf>
    <xf numFmtId="2" fontId="21" fillId="0" borderId="1" xfId="0" applyNumberFormat="1" applyFont="1" applyFill="1" applyBorder="1" applyAlignment="1" applyProtection="1">
      <alignment horizontal="right"/>
    </xf>
    <xf numFmtId="2" fontId="19" fillId="3" borderId="1" xfId="0" applyNumberFormat="1" applyFont="1" applyFill="1" applyBorder="1" applyAlignment="1" applyProtection="1">
      <alignment horizontal="left" vertical="top" wrapText="1"/>
    </xf>
    <xf numFmtId="2" fontId="19" fillId="3" borderId="1" xfId="0" applyNumberFormat="1" applyFont="1" applyFill="1" applyBorder="1" applyAlignment="1" applyProtection="1">
      <alignment vertical="top" wrapText="1"/>
    </xf>
    <xf numFmtId="2" fontId="21" fillId="7" borderId="1" xfId="0" applyNumberFormat="1" applyFont="1" applyFill="1" applyBorder="1" applyAlignment="1">
      <alignment horizontal="left" vertical="top" wrapText="1"/>
    </xf>
    <xf numFmtId="2" fontId="22" fillId="7" borderId="1" xfId="0" applyNumberFormat="1" applyFont="1" applyFill="1" applyBorder="1" applyAlignment="1">
      <alignment horizontal="left" vertical="top" wrapText="1"/>
    </xf>
    <xf numFmtId="2" fontId="20" fillId="3" borderId="1" xfId="0" applyNumberFormat="1" applyFont="1" applyFill="1" applyBorder="1" applyAlignment="1" applyProtection="1">
      <alignment vertical="top" wrapText="1"/>
    </xf>
    <xf numFmtId="2" fontId="22" fillId="8" borderId="1" xfId="0" applyNumberFormat="1" applyFont="1" applyFill="1" applyBorder="1" applyAlignment="1" applyProtection="1">
      <alignment vertical="top" wrapText="1"/>
    </xf>
    <xf numFmtId="2" fontId="20" fillId="5" borderId="1" xfId="0" applyNumberFormat="1" applyFont="1" applyFill="1" applyBorder="1" applyAlignment="1" applyProtection="1">
      <alignment horizontal="right"/>
    </xf>
    <xf numFmtId="2" fontId="20" fillId="5" borderId="4" xfId="0" applyNumberFormat="1" applyFont="1" applyFill="1" applyBorder="1" applyAlignment="1" applyProtection="1">
      <alignment horizontal="right"/>
    </xf>
    <xf numFmtId="2" fontId="22" fillId="0" borderId="4" xfId="0" applyNumberFormat="1" applyFont="1" applyFill="1" applyBorder="1" applyAlignment="1" applyProtection="1">
      <alignment horizontal="right"/>
    </xf>
    <xf numFmtId="2" fontId="22" fillId="0" borderId="1" xfId="0" applyNumberFormat="1" applyFont="1" applyFill="1" applyBorder="1" applyAlignment="1" applyProtection="1">
      <alignment horizontal="right"/>
    </xf>
    <xf numFmtId="2" fontId="22" fillId="0" borderId="1" xfId="0" applyNumberFormat="1" applyFont="1" applyBorder="1" applyAlignment="1" applyProtection="1">
      <alignment horizontal="right"/>
      <protection locked="0"/>
    </xf>
    <xf numFmtId="2" fontId="22" fillId="0" borderId="4" xfId="0" applyNumberFormat="1" applyFont="1" applyBorder="1" applyAlignment="1" applyProtection="1">
      <alignment horizontal="right"/>
      <protection locked="0"/>
    </xf>
    <xf numFmtId="2" fontId="20" fillId="5" borderId="1" xfId="0" applyNumberFormat="1" applyFont="1" applyFill="1" applyBorder="1" applyAlignment="1" applyProtection="1">
      <alignment vertical="top" wrapText="1"/>
    </xf>
    <xf numFmtId="2" fontId="19" fillId="3" borderId="1" xfId="0" applyNumberFormat="1" applyFont="1" applyFill="1" applyBorder="1" applyAlignment="1" applyProtection="1">
      <alignment horizontal="right" wrapText="1"/>
    </xf>
    <xf numFmtId="2" fontId="19" fillId="0" borderId="1" xfId="0" applyNumberFormat="1" applyFont="1" applyFill="1" applyBorder="1" applyAlignment="1" applyProtection="1">
      <alignment horizontal="right" wrapText="1"/>
    </xf>
    <xf numFmtId="2" fontId="19" fillId="0" borderId="4" xfId="0" applyNumberFormat="1" applyFont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 applyProtection="1">
      <alignment horizontal="right"/>
    </xf>
    <xf numFmtId="2" fontId="20" fillId="0" borderId="1" xfId="0" applyNumberFormat="1" applyFont="1" applyBorder="1" applyAlignment="1">
      <alignment horizontal="right"/>
    </xf>
    <xf numFmtId="2" fontId="20" fillId="0" borderId="4" xfId="0" applyNumberFormat="1" applyFont="1" applyBorder="1" applyAlignment="1">
      <alignment horizontal="right"/>
    </xf>
    <xf numFmtId="2" fontId="20" fillId="8" borderId="1" xfId="0" applyNumberFormat="1" applyFont="1" applyFill="1" applyBorder="1" applyAlignment="1" applyProtection="1">
      <alignment horizontal="right"/>
    </xf>
    <xf numFmtId="2" fontId="2" fillId="5" borderId="0" xfId="0" applyNumberFormat="1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center" vertical="top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9" fillId="3" borderId="7" xfId="0" applyNumberFormat="1" applyFont="1" applyFill="1" applyBorder="1" applyAlignment="1" applyProtection="1">
      <alignment horizontal="center" vertical="top"/>
    </xf>
    <xf numFmtId="2" fontId="9" fillId="3" borderId="8" xfId="0" applyNumberFormat="1" applyFont="1" applyFill="1" applyBorder="1" applyAlignment="1" applyProtection="1">
      <alignment horizontal="center" vertical="top"/>
    </xf>
    <xf numFmtId="2" fontId="12" fillId="3" borderId="1" xfId="0" applyNumberFormat="1" applyFont="1" applyFill="1" applyBorder="1" applyAlignment="1" applyProtection="1">
      <alignment horizontal="center" vertical="top" wrapText="1"/>
    </xf>
    <xf numFmtId="2" fontId="7" fillId="2" borderId="1" xfId="0" applyNumberFormat="1" applyFont="1" applyFill="1" applyBorder="1" applyAlignment="1" applyProtection="1">
      <alignment horizontal="center" vertical="top"/>
    </xf>
    <xf numFmtId="0" fontId="5" fillId="2" borderId="1" xfId="0" applyFont="1" applyFill="1" applyBorder="1" applyAlignment="1" applyProtection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6" fillId="2" borderId="3" xfId="0" applyNumberFormat="1" applyFont="1" applyFill="1" applyBorder="1" applyAlignment="1" applyProtection="1">
      <alignment horizontal="center" vertical="top"/>
    </xf>
    <xf numFmtId="2" fontId="6" fillId="2" borderId="2" xfId="0" applyNumberFormat="1" applyFont="1" applyFill="1" applyBorder="1" applyAlignment="1" applyProtection="1">
      <alignment horizontal="center" vertical="top"/>
    </xf>
    <xf numFmtId="2" fontId="7" fillId="2" borderId="3" xfId="0" applyNumberFormat="1" applyFont="1" applyFill="1" applyBorder="1" applyAlignment="1" applyProtection="1">
      <alignment horizontal="center" vertical="top"/>
    </xf>
    <xf numFmtId="2" fontId="7" fillId="2" borderId="2" xfId="0" applyNumberFormat="1" applyFont="1" applyFill="1" applyBorder="1" applyAlignment="1" applyProtection="1">
      <alignment horizontal="center" vertical="top"/>
    </xf>
    <xf numFmtId="0" fontId="4" fillId="3" borderId="4" xfId="0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V298"/>
  <sheetViews>
    <sheetView view="pageBreakPreview" topLeftCell="A277" zoomScale="70" zoomScaleNormal="100" zoomScaleSheetLayoutView="70" workbookViewId="0">
      <selection activeCell="D130" sqref="D130"/>
    </sheetView>
  </sheetViews>
  <sheetFormatPr defaultColWidth="9.140625" defaultRowHeight="20.100000000000001" customHeight="1"/>
  <cols>
    <col min="1" max="1" width="5.5703125" style="18" customWidth="1"/>
    <col min="2" max="2" width="39.7109375" style="20" customWidth="1"/>
    <col min="3" max="3" width="15.42578125" style="20" customWidth="1"/>
    <col min="4" max="4" width="14.5703125" style="20" customWidth="1"/>
    <col min="5" max="5" width="16.42578125" style="19" customWidth="1"/>
    <col min="6" max="6" width="13.28515625" style="25" customWidth="1"/>
    <col min="7" max="7" width="14.7109375" style="25" customWidth="1"/>
    <col min="8" max="8" width="13.42578125" style="25" customWidth="1"/>
    <col min="9" max="9" width="13.140625" style="25" customWidth="1"/>
    <col min="10" max="10" width="13.7109375" style="25" bestFit="1" customWidth="1"/>
    <col min="11" max="11" width="12.5703125" style="25" customWidth="1"/>
    <col min="12" max="12" width="12.42578125" style="25" customWidth="1"/>
    <col min="13" max="13" width="13.140625" style="25" customWidth="1"/>
    <col min="14" max="14" width="13.85546875" style="25" customWidth="1"/>
    <col min="15" max="15" width="12.85546875" style="25" customWidth="1"/>
    <col min="16" max="16" width="13.5703125" style="25" customWidth="1"/>
    <col min="17" max="17" width="16.7109375" style="25" bestFit="1" customWidth="1"/>
    <col min="18" max="18" width="15.5703125" style="25" customWidth="1"/>
    <col min="19" max="19" width="17.28515625" style="25" customWidth="1"/>
    <col min="20" max="20" width="19.140625" style="86" customWidth="1"/>
    <col min="21" max="21" width="12.85546875" style="13" bestFit="1" customWidth="1"/>
    <col min="22" max="16384" width="9.140625" style="13"/>
  </cols>
  <sheetData>
    <row r="1" spans="1:21" s="8" customFormat="1" ht="20.100000000000001" customHeight="1">
      <c r="A1" s="21"/>
      <c r="B1" s="21"/>
      <c r="C1" s="21"/>
      <c r="D1" s="21"/>
      <c r="E1" s="74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1" s="9" customFormat="1" ht="20.100000000000001" customHeight="1">
      <c r="A2" s="140"/>
      <c r="B2" s="140"/>
      <c r="C2" s="53"/>
      <c r="D2" s="53"/>
      <c r="E2" s="75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43" t="s">
        <v>234</v>
      </c>
      <c r="S2" s="143"/>
      <c r="T2" s="85"/>
    </row>
    <row r="3" spans="1:21" s="4" customFormat="1" ht="28.5" customHeight="1">
      <c r="A3" s="22"/>
      <c r="B3" s="23"/>
      <c r="C3" s="23"/>
      <c r="D3" s="23"/>
      <c r="E3" s="140" t="s">
        <v>264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T3" s="141" t="s">
        <v>231</v>
      </c>
      <c r="U3" s="96"/>
    </row>
    <row r="4" spans="1:21" s="10" customFormat="1" ht="20.100000000000001" customHeight="1">
      <c r="A4" s="145" t="s">
        <v>0</v>
      </c>
      <c r="B4" s="3" t="s">
        <v>6</v>
      </c>
      <c r="C4" s="147" t="s">
        <v>246</v>
      </c>
      <c r="D4" s="147"/>
      <c r="E4" s="147"/>
      <c r="F4" s="147"/>
      <c r="G4" s="148"/>
      <c r="H4" s="139" t="s">
        <v>5</v>
      </c>
      <c r="I4" s="139"/>
      <c r="J4" s="139"/>
      <c r="K4" s="139" t="s">
        <v>4</v>
      </c>
      <c r="L4" s="139"/>
      <c r="M4" s="2"/>
      <c r="N4" s="139" t="s">
        <v>214</v>
      </c>
      <c r="O4" s="139"/>
      <c r="P4" s="61"/>
      <c r="Q4" s="139" t="s">
        <v>210</v>
      </c>
      <c r="R4" s="139"/>
      <c r="S4" s="139"/>
      <c r="T4" s="142"/>
    </row>
    <row r="5" spans="1:21" s="10" customFormat="1" ht="20.100000000000001" customHeight="1">
      <c r="A5" s="145"/>
      <c r="B5" s="73"/>
      <c r="C5" s="149"/>
      <c r="D5" s="149"/>
      <c r="E5" s="149"/>
      <c r="F5" s="150"/>
      <c r="G5" s="139" t="s">
        <v>3</v>
      </c>
      <c r="H5" s="144" t="s">
        <v>1</v>
      </c>
      <c r="I5" s="144"/>
      <c r="J5" s="146" t="s">
        <v>3</v>
      </c>
      <c r="K5" s="1" t="s">
        <v>1</v>
      </c>
      <c r="L5" s="1"/>
      <c r="M5" s="146" t="s">
        <v>3</v>
      </c>
      <c r="N5" s="1" t="s">
        <v>1</v>
      </c>
      <c r="O5" s="1"/>
      <c r="P5" s="139" t="s">
        <v>3</v>
      </c>
      <c r="Q5" s="144" t="s">
        <v>1</v>
      </c>
      <c r="R5" s="144"/>
      <c r="S5" s="144"/>
      <c r="T5" s="136" t="s">
        <v>253</v>
      </c>
    </row>
    <row r="6" spans="1:21" s="11" customFormat="1" ht="72" customHeight="1">
      <c r="A6" s="145"/>
      <c r="B6" s="3"/>
      <c r="C6" s="3" t="s">
        <v>239</v>
      </c>
      <c r="D6" s="3" t="s">
        <v>240</v>
      </c>
      <c r="E6" s="76" t="s">
        <v>213</v>
      </c>
      <c r="F6" s="60" t="s">
        <v>2</v>
      </c>
      <c r="G6" s="139"/>
      <c r="H6" s="60" t="s">
        <v>213</v>
      </c>
      <c r="I6" s="60" t="s">
        <v>215</v>
      </c>
      <c r="J6" s="146"/>
      <c r="K6" s="60" t="s">
        <v>213</v>
      </c>
      <c r="L6" s="60" t="s">
        <v>2</v>
      </c>
      <c r="M6" s="146"/>
      <c r="N6" s="60" t="s">
        <v>213</v>
      </c>
      <c r="O6" s="60" t="s">
        <v>2</v>
      </c>
      <c r="P6" s="139"/>
      <c r="Q6" s="60" t="s">
        <v>213</v>
      </c>
      <c r="R6" s="60" t="s">
        <v>2</v>
      </c>
      <c r="S6" s="60" t="s">
        <v>252</v>
      </c>
      <c r="T6" s="137"/>
    </row>
    <row r="7" spans="1:21" s="12" customFormat="1" ht="20.100000000000001" customHeight="1">
      <c r="A7" s="7"/>
      <c r="B7" s="7"/>
      <c r="C7" s="87">
        <v>1</v>
      </c>
      <c r="D7" s="87">
        <v>2</v>
      </c>
      <c r="E7" s="88">
        <v>3</v>
      </c>
      <c r="F7" s="87">
        <v>4</v>
      </c>
      <c r="G7" s="87" t="s">
        <v>254</v>
      </c>
      <c r="H7" s="87">
        <v>6</v>
      </c>
      <c r="I7" s="87">
        <v>7</v>
      </c>
      <c r="J7" s="87" t="s">
        <v>255</v>
      </c>
      <c r="K7" s="87">
        <v>9</v>
      </c>
      <c r="L7" s="87">
        <v>10</v>
      </c>
      <c r="M7" s="87" t="s">
        <v>256</v>
      </c>
      <c r="N7" s="87">
        <v>12</v>
      </c>
      <c r="O7" s="87">
        <v>13</v>
      </c>
      <c r="P7" s="87" t="s">
        <v>257</v>
      </c>
      <c r="Q7" s="87">
        <v>15</v>
      </c>
      <c r="R7" s="87">
        <v>16</v>
      </c>
      <c r="S7" s="87" t="s">
        <v>258</v>
      </c>
      <c r="T7" s="89" t="s">
        <v>259</v>
      </c>
    </row>
    <row r="8" spans="1:21" s="10" customFormat="1" ht="30" customHeight="1">
      <c r="A8" s="26">
        <v>1</v>
      </c>
      <c r="B8" s="97" t="s">
        <v>7</v>
      </c>
      <c r="C8" s="98">
        <v>2861.75</v>
      </c>
      <c r="D8" s="98">
        <v>575.88</v>
      </c>
      <c r="E8" s="99">
        <v>765.6</v>
      </c>
      <c r="F8" s="100">
        <v>190.69</v>
      </c>
      <c r="G8" s="100">
        <f>+C8+D8+E8+F8</f>
        <v>4393.92</v>
      </c>
      <c r="H8" s="100">
        <v>2.88</v>
      </c>
      <c r="I8" s="100">
        <v>18.309999999999999</v>
      </c>
      <c r="J8" s="100">
        <f>+H8+I8</f>
        <v>21.189999999999998</v>
      </c>
      <c r="K8" s="100">
        <v>20</v>
      </c>
      <c r="L8" s="100">
        <v>0</v>
      </c>
      <c r="M8" s="100">
        <f>+K8+L8</f>
        <v>20</v>
      </c>
      <c r="N8" s="100">
        <v>155</v>
      </c>
      <c r="O8" s="100">
        <v>20.5</v>
      </c>
      <c r="P8" s="100">
        <f>+N8+O8</f>
        <v>175.5</v>
      </c>
      <c r="Q8" s="100">
        <f>+E8+H8+K8+N8</f>
        <v>943.48</v>
      </c>
      <c r="R8" s="100">
        <f>+F8+I8+L8+O8</f>
        <v>229.5</v>
      </c>
      <c r="S8" s="100">
        <f>+Q8+R8</f>
        <v>1172.98</v>
      </c>
      <c r="T8" s="100">
        <f>+S8+C8+D8</f>
        <v>4610.6099999999997</v>
      </c>
    </row>
    <row r="9" spans="1:21" ht="30" customHeight="1">
      <c r="A9" s="26">
        <v>2</v>
      </c>
      <c r="B9" s="97" t="s">
        <v>8</v>
      </c>
      <c r="C9" s="98">
        <v>1207.32</v>
      </c>
      <c r="D9" s="98">
        <v>0</v>
      </c>
      <c r="E9" s="99">
        <v>173.14</v>
      </c>
      <c r="F9" s="100">
        <v>0</v>
      </c>
      <c r="G9" s="100">
        <f t="shared" ref="G9:G72" si="0">+C9+D9+E9+F9</f>
        <v>1380.46</v>
      </c>
      <c r="H9" s="100">
        <v>51.78</v>
      </c>
      <c r="I9" s="100">
        <v>0</v>
      </c>
      <c r="J9" s="100">
        <f t="shared" ref="J9:J72" si="1">+H9+I9</f>
        <v>51.78</v>
      </c>
      <c r="K9" s="100">
        <v>19.25</v>
      </c>
      <c r="L9" s="100">
        <v>0</v>
      </c>
      <c r="M9" s="100">
        <f t="shared" ref="M9:M72" si="2">+K9+L9</f>
        <v>19.25</v>
      </c>
      <c r="N9" s="100">
        <v>20</v>
      </c>
      <c r="O9" s="100">
        <v>0</v>
      </c>
      <c r="P9" s="100">
        <f t="shared" ref="P9:P72" si="3">+N9+O9</f>
        <v>20</v>
      </c>
      <c r="Q9" s="100">
        <f t="shared" ref="Q9:Q72" si="4">+E9+H9+K9+N9</f>
        <v>264.16999999999996</v>
      </c>
      <c r="R9" s="100">
        <f t="shared" ref="R9:R72" si="5">+F9+I9+L9+O9</f>
        <v>0</v>
      </c>
      <c r="S9" s="100">
        <f t="shared" ref="S9:S72" si="6">+Q9+R9</f>
        <v>264.16999999999996</v>
      </c>
      <c r="T9" s="100">
        <f t="shared" ref="T9:T72" si="7">+S9+C9+D9</f>
        <v>1471.4899999999998</v>
      </c>
    </row>
    <row r="10" spans="1:21" s="14" customFormat="1" ht="30" customHeight="1">
      <c r="A10" s="29"/>
      <c r="B10" s="101" t="s">
        <v>7</v>
      </c>
      <c r="C10" s="102">
        <f>C8+C9</f>
        <v>4069.0699999999997</v>
      </c>
      <c r="D10" s="102">
        <f t="shared" ref="D10:T10" si="8">D8+D9</f>
        <v>575.88</v>
      </c>
      <c r="E10" s="103">
        <f t="shared" si="8"/>
        <v>938.74</v>
      </c>
      <c r="F10" s="102">
        <f t="shared" si="8"/>
        <v>190.69</v>
      </c>
      <c r="G10" s="102">
        <f t="shared" si="8"/>
        <v>5774.38</v>
      </c>
      <c r="H10" s="102">
        <f t="shared" si="8"/>
        <v>54.660000000000004</v>
      </c>
      <c r="I10" s="102">
        <f t="shared" si="8"/>
        <v>18.309999999999999</v>
      </c>
      <c r="J10" s="102">
        <f t="shared" si="8"/>
        <v>72.97</v>
      </c>
      <c r="K10" s="102">
        <f t="shared" si="8"/>
        <v>39.25</v>
      </c>
      <c r="L10" s="102">
        <f t="shared" si="8"/>
        <v>0</v>
      </c>
      <c r="M10" s="102">
        <f t="shared" si="8"/>
        <v>39.25</v>
      </c>
      <c r="N10" s="102">
        <f t="shared" si="8"/>
        <v>175</v>
      </c>
      <c r="O10" s="102">
        <f t="shared" si="8"/>
        <v>20.5</v>
      </c>
      <c r="P10" s="102">
        <f t="shared" si="8"/>
        <v>195.5</v>
      </c>
      <c r="Q10" s="102">
        <f t="shared" si="8"/>
        <v>1207.6500000000001</v>
      </c>
      <c r="R10" s="102">
        <f t="shared" si="8"/>
        <v>229.5</v>
      </c>
      <c r="S10" s="102">
        <f t="shared" si="8"/>
        <v>1437.15</v>
      </c>
      <c r="T10" s="102">
        <f t="shared" si="8"/>
        <v>6082.0999999999995</v>
      </c>
    </row>
    <row r="11" spans="1:21" ht="30" customHeight="1">
      <c r="A11" s="26">
        <v>3</v>
      </c>
      <c r="B11" s="97" t="s">
        <v>9</v>
      </c>
      <c r="C11" s="98">
        <v>2250</v>
      </c>
      <c r="D11" s="98">
        <v>370</v>
      </c>
      <c r="E11" s="99">
        <v>747.62</v>
      </c>
      <c r="F11" s="100">
        <v>72.08</v>
      </c>
      <c r="G11" s="100">
        <f t="shared" si="0"/>
        <v>3439.7</v>
      </c>
      <c r="H11" s="104">
        <v>7</v>
      </c>
      <c r="I11" s="104">
        <v>12.2</v>
      </c>
      <c r="J11" s="100">
        <f t="shared" si="1"/>
        <v>19.2</v>
      </c>
      <c r="K11" s="100">
        <v>30</v>
      </c>
      <c r="L11" s="100">
        <v>0</v>
      </c>
      <c r="M11" s="100">
        <f t="shared" si="2"/>
        <v>30</v>
      </c>
      <c r="N11" s="100">
        <v>50</v>
      </c>
      <c r="O11" s="100">
        <v>8</v>
      </c>
      <c r="P11" s="100">
        <f t="shared" si="3"/>
        <v>58</v>
      </c>
      <c r="Q11" s="100">
        <f t="shared" si="4"/>
        <v>834.62</v>
      </c>
      <c r="R11" s="100">
        <f t="shared" si="5"/>
        <v>92.28</v>
      </c>
      <c r="S11" s="100">
        <f t="shared" si="6"/>
        <v>926.9</v>
      </c>
      <c r="T11" s="100">
        <f t="shared" si="7"/>
        <v>3546.9</v>
      </c>
    </row>
    <row r="12" spans="1:21" ht="30" customHeight="1">
      <c r="A12" s="26">
        <v>4</v>
      </c>
      <c r="B12" s="97" t="s">
        <v>10</v>
      </c>
      <c r="C12" s="98">
        <v>390</v>
      </c>
      <c r="D12" s="98">
        <v>0</v>
      </c>
      <c r="E12" s="99">
        <v>107</v>
      </c>
      <c r="F12" s="100">
        <v>0</v>
      </c>
      <c r="G12" s="100">
        <f t="shared" si="0"/>
        <v>497</v>
      </c>
      <c r="H12" s="104">
        <v>8</v>
      </c>
      <c r="I12" s="104">
        <v>0</v>
      </c>
      <c r="J12" s="100">
        <f t="shared" si="1"/>
        <v>8</v>
      </c>
      <c r="K12" s="100">
        <v>6</v>
      </c>
      <c r="L12" s="100">
        <v>0</v>
      </c>
      <c r="M12" s="100">
        <f t="shared" si="2"/>
        <v>6</v>
      </c>
      <c r="N12" s="100">
        <v>5.25</v>
      </c>
      <c r="O12" s="100">
        <v>0</v>
      </c>
      <c r="P12" s="100">
        <f t="shared" si="3"/>
        <v>5.25</v>
      </c>
      <c r="Q12" s="100">
        <f t="shared" si="4"/>
        <v>126.25</v>
      </c>
      <c r="R12" s="100">
        <f t="shared" si="5"/>
        <v>0</v>
      </c>
      <c r="S12" s="100">
        <f t="shared" si="6"/>
        <v>126.25</v>
      </c>
      <c r="T12" s="100">
        <f t="shared" si="7"/>
        <v>516.25</v>
      </c>
    </row>
    <row r="13" spans="1:21" s="14" customFormat="1" ht="30" customHeight="1">
      <c r="A13" s="29"/>
      <c r="B13" s="101" t="s">
        <v>9</v>
      </c>
      <c r="C13" s="105">
        <f t="shared" ref="C13:T13" si="9">+C11+C12</f>
        <v>2640</v>
      </c>
      <c r="D13" s="105">
        <f t="shared" si="9"/>
        <v>370</v>
      </c>
      <c r="E13" s="106">
        <f t="shared" si="9"/>
        <v>854.62</v>
      </c>
      <c r="F13" s="105">
        <f t="shared" si="9"/>
        <v>72.08</v>
      </c>
      <c r="G13" s="105">
        <f t="shared" si="9"/>
        <v>3936.7</v>
      </c>
      <c r="H13" s="105">
        <f t="shared" si="9"/>
        <v>15</v>
      </c>
      <c r="I13" s="105">
        <f t="shared" si="9"/>
        <v>12.2</v>
      </c>
      <c r="J13" s="105">
        <f t="shared" si="9"/>
        <v>27.2</v>
      </c>
      <c r="K13" s="105">
        <f t="shared" si="9"/>
        <v>36</v>
      </c>
      <c r="L13" s="105">
        <f t="shared" si="9"/>
        <v>0</v>
      </c>
      <c r="M13" s="105">
        <f t="shared" si="9"/>
        <v>36</v>
      </c>
      <c r="N13" s="105">
        <f t="shared" si="9"/>
        <v>55.25</v>
      </c>
      <c r="O13" s="105">
        <f t="shared" si="9"/>
        <v>8</v>
      </c>
      <c r="P13" s="105">
        <f t="shared" si="9"/>
        <v>63.25</v>
      </c>
      <c r="Q13" s="105">
        <f t="shared" si="9"/>
        <v>960.87</v>
      </c>
      <c r="R13" s="105">
        <f t="shared" si="9"/>
        <v>92.28</v>
      </c>
      <c r="S13" s="105">
        <f t="shared" si="9"/>
        <v>1053.1500000000001</v>
      </c>
      <c r="T13" s="105">
        <f t="shared" si="9"/>
        <v>4063.15</v>
      </c>
    </row>
    <row r="14" spans="1:21" ht="30" customHeight="1">
      <c r="A14" s="26">
        <v>5</v>
      </c>
      <c r="B14" s="97" t="s">
        <v>11</v>
      </c>
      <c r="C14" s="98">
        <v>3705</v>
      </c>
      <c r="D14" s="98">
        <v>4717.8900000000003</v>
      </c>
      <c r="E14" s="99">
        <v>1120</v>
      </c>
      <c r="F14" s="100">
        <v>215.7</v>
      </c>
      <c r="G14" s="100">
        <f t="shared" si="0"/>
        <v>9758.59</v>
      </c>
      <c r="H14" s="100">
        <v>60</v>
      </c>
      <c r="I14" s="100">
        <v>24.4</v>
      </c>
      <c r="J14" s="100">
        <f t="shared" si="1"/>
        <v>84.4</v>
      </c>
      <c r="K14" s="100">
        <v>52.5</v>
      </c>
      <c r="L14" s="100">
        <v>3.46</v>
      </c>
      <c r="M14" s="100">
        <f t="shared" si="2"/>
        <v>55.96</v>
      </c>
      <c r="N14" s="100">
        <v>100</v>
      </c>
      <c r="O14" s="100">
        <v>30</v>
      </c>
      <c r="P14" s="100">
        <f t="shared" si="3"/>
        <v>130</v>
      </c>
      <c r="Q14" s="100">
        <f t="shared" si="4"/>
        <v>1332.5</v>
      </c>
      <c r="R14" s="100">
        <f t="shared" si="5"/>
        <v>273.56</v>
      </c>
      <c r="S14" s="100">
        <f t="shared" si="6"/>
        <v>1606.06</v>
      </c>
      <c r="T14" s="100">
        <f t="shared" si="7"/>
        <v>10028.950000000001</v>
      </c>
    </row>
    <row r="15" spans="1:21" ht="30" customHeight="1">
      <c r="A15" s="26">
        <v>6</v>
      </c>
      <c r="B15" s="97" t="s">
        <v>12</v>
      </c>
      <c r="C15" s="98">
        <v>0</v>
      </c>
      <c r="D15" s="98">
        <v>0</v>
      </c>
      <c r="E15" s="99">
        <v>1080</v>
      </c>
      <c r="F15" s="100">
        <v>190.93</v>
      </c>
      <c r="G15" s="100">
        <f t="shared" si="0"/>
        <v>1270.93</v>
      </c>
      <c r="H15" s="100">
        <v>0</v>
      </c>
      <c r="I15" s="100">
        <v>0</v>
      </c>
      <c r="J15" s="100">
        <f t="shared" si="1"/>
        <v>0</v>
      </c>
      <c r="K15" s="100">
        <v>0</v>
      </c>
      <c r="L15" s="100">
        <v>0</v>
      </c>
      <c r="M15" s="100">
        <f t="shared" si="2"/>
        <v>0</v>
      </c>
      <c r="N15" s="100">
        <v>0</v>
      </c>
      <c r="O15" s="100">
        <v>0</v>
      </c>
      <c r="P15" s="100">
        <f t="shared" si="3"/>
        <v>0</v>
      </c>
      <c r="Q15" s="100">
        <f t="shared" si="4"/>
        <v>1080</v>
      </c>
      <c r="R15" s="100">
        <f t="shared" si="5"/>
        <v>190.93</v>
      </c>
      <c r="S15" s="100">
        <f t="shared" si="6"/>
        <v>1270.93</v>
      </c>
      <c r="T15" s="100">
        <f t="shared" si="7"/>
        <v>1270.93</v>
      </c>
    </row>
    <row r="16" spans="1:21" s="14" customFormat="1" ht="30" customHeight="1">
      <c r="A16" s="29"/>
      <c r="B16" s="101" t="s">
        <v>11</v>
      </c>
      <c r="C16" s="107">
        <f t="shared" ref="C16:D16" si="10">+C14+C15</f>
        <v>3705</v>
      </c>
      <c r="D16" s="107">
        <f t="shared" si="10"/>
        <v>4717.8900000000003</v>
      </c>
      <c r="E16" s="108">
        <f t="shared" ref="E16:T16" si="11">+E14+E15</f>
        <v>2200</v>
      </c>
      <c r="F16" s="107">
        <f t="shared" si="11"/>
        <v>406.63</v>
      </c>
      <c r="G16" s="107">
        <f t="shared" si="11"/>
        <v>11029.52</v>
      </c>
      <c r="H16" s="107">
        <f t="shared" si="11"/>
        <v>60</v>
      </c>
      <c r="I16" s="107">
        <f t="shared" si="11"/>
        <v>24.4</v>
      </c>
      <c r="J16" s="107">
        <f t="shared" si="11"/>
        <v>84.4</v>
      </c>
      <c r="K16" s="107">
        <f t="shared" si="11"/>
        <v>52.5</v>
      </c>
      <c r="L16" s="107">
        <f t="shared" si="11"/>
        <v>3.46</v>
      </c>
      <c r="M16" s="107">
        <f t="shared" si="11"/>
        <v>55.96</v>
      </c>
      <c r="N16" s="107">
        <f t="shared" si="11"/>
        <v>100</v>
      </c>
      <c r="O16" s="107">
        <f t="shared" si="11"/>
        <v>30</v>
      </c>
      <c r="P16" s="107">
        <f t="shared" si="11"/>
        <v>130</v>
      </c>
      <c r="Q16" s="107">
        <f t="shared" si="11"/>
        <v>2412.5</v>
      </c>
      <c r="R16" s="107">
        <f t="shared" si="11"/>
        <v>464.49</v>
      </c>
      <c r="S16" s="107">
        <f t="shared" si="11"/>
        <v>2876.99</v>
      </c>
      <c r="T16" s="107">
        <f t="shared" si="11"/>
        <v>11299.880000000001</v>
      </c>
    </row>
    <row r="17" spans="1:20" ht="30" customHeight="1">
      <c r="A17" s="26">
        <v>7</v>
      </c>
      <c r="B17" s="97" t="s">
        <v>13</v>
      </c>
      <c r="C17" s="98">
        <v>1941.3200000000002</v>
      </c>
      <c r="D17" s="98">
        <v>2703.9399999999996</v>
      </c>
      <c r="E17" s="99">
        <v>432</v>
      </c>
      <c r="F17" s="100">
        <v>25.01</v>
      </c>
      <c r="G17" s="100">
        <f t="shared" si="0"/>
        <v>5102.2700000000004</v>
      </c>
      <c r="H17" s="100">
        <v>0</v>
      </c>
      <c r="I17" s="100">
        <v>12.2</v>
      </c>
      <c r="J17" s="100">
        <f t="shared" si="1"/>
        <v>12.2</v>
      </c>
      <c r="K17" s="100">
        <v>18</v>
      </c>
      <c r="L17" s="100">
        <v>0</v>
      </c>
      <c r="M17" s="100">
        <f t="shared" si="2"/>
        <v>18</v>
      </c>
      <c r="N17" s="100">
        <v>74.069999999999993</v>
      </c>
      <c r="O17" s="100">
        <v>10</v>
      </c>
      <c r="P17" s="100">
        <f t="shared" si="3"/>
        <v>84.07</v>
      </c>
      <c r="Q17" s="100">
        <f t="shared" si="4"/>
        <v>524.06999999999994</v>
      </c>
      <c r="R17" s="100">
        <f t="shared" si="5"/>
        <v>47.21</v>
      </c>
      <c r="S17" s="100">
        <f t="shared" si="6"/>
        <v>571.28</v>
      </c>
      <c r="T17" s="100">
        <f t="shared" si="7"/>
        <v>5216.54</v>
      </c>
    </row>
    <row r="18" spans="1:20" ht="30" customHeight="1">
      <c r="A18" s="26">
        <v>8</v>
      </c>
      <c r="B18" s="97" t="s">
        <v>14</v>
      </c>
      <c r="C18" s="98">
        <v>278.3</v>
      </c>
      <c r="D18" s="98">
        <v>0</v>
      </c>
      <c r="E18" s="99">
        <v>101.3</v>
      </c>
      <c r="F18" s="100">
        <v>1.04</v>
      </c>
      <c r="G18" s="100">
        <f t="shared" si="0"/>
        <v>380.64000000000004</v>
      </c>
      <c r="H18" s="100">
        <v>0</v>
      </c>
      <c r="I18" s="100">
        <v>0</v>
      </c>
      <c r="J18" s="100">
        <f t="shared" si="1"/>
        <v>0</v>
      </c>
      <c r="K18" s="100">
        <v>0</v>
      </c>
      <c r="L18" s="100">
        <v>0</v>
      </c>
      <c r="M18" s="100">
        <f t="shared" si="2"/>
        <v>0</v>
      </c>
      <c r="N18" s="100">
        <v>0</v>
      </c>
      <c r="O18" s="100">
        <v>0</v>
      </c>
      <c r="P18" s="100">
        <f t="shared" si="3"/>
        <v>0</v>
      </c>
      <c r="Q18" s="100">
        <f t="shared" si="4"/>
        <v>101.3</v>
      </c>
      <c r="R18" s="100">
        <f t="shared" si="5"/>
        <v>1.04</v>
      </c>
      <c r="S18" s="100">
        <f t="shared" si="6"/>
        <v>102.34</v>
      </c>
      <c r="T18" s="100">
        <f t="shared" si="7"/>
        <v>380.64</v>
      </c>
    </row>
    <row r="19" spans="1:20" s="14" customFormat="1" ht="30" customHeight="1">
      <c r="A19" s="29"/>
      <c r="B19" s="101" t="s">
        <v>13</v>
      </c>
      <c r="C19" s="107">
        <f t="shared" ref="C19:T19" si="12">+C17+C18</f>
        <v>2219.6200000000003</v>
      </c>
      <c r="D19" s="107">
        <f t="shared" si="12"/>
        <v>2703.9399999999996</v>
      </c>
      <c r="E19" s="108">
        <f t="shared" si="12"/>
        <v>533.29999999999995</v>
      </c>
      <c r="F19" s="107">
        <f t="shared" si="12"/>
        <v>26.05</v>
      </c>
      <c r="G19" s="107">
        <f t="shared" si="12"/>
        <v>5482.9100000000008</v>
      </c>
      <c r="H19" s="107">
        <f t="shared" si="12"/>
        <v>0</v>
      </c>
      <c r="I19" s="107">
        <f t="shared" si="12"/>
        <v>12.2</v>
      </c>
      <c r="J19" s="107">
        <f t="shared" si="12"/>
        <v>12.2</v>
      </c>
      <c r="K19" s="107">
        <f t="shared" si="12"/>
        <v>18</v>
      </c>
      <c r="L19" s="107">
        <f t="shared" si="12"/>
        <v>0</v>
      </c>
      <c r="M19" s="107">
        <f t="shared" si="12"/>
        <v>18</v>
      </c>
      <c r="N19" s="107">
        <f t="shared" si="12"/>
        <v>74.069999999999993</v>
      </c>
      <c r="O19" s="107">
        <f t="shared" si="12"/>
        <v>10</v>
      </c>
      <c r="P19" s="107">
        <f t="shared" si="12"/>
        <v>84.07</v>
      </c>
      <c r="Q19" s="107">
        <f t="shared" si="12"/>
        <v>625.36999999999989</v>
      </c>
      <c r="R19" s="107">
        <f t="shared" si="12"/>
        <v>48.25</v>
      </c>
      <c r="S19" s="107">
        <f t="shared" si="12"/>
        <v>673.62</v>
      </c>
      <c r="T19" s="107">
        <f t="shared" si="12"/>
        <v>5597.18</v>
      </c>
    </row>
    <row r="20" spans="1:20" ht="30" customHeight="1">
      <c r="A20" s="26">
        <v>9</v>
      </c>
      <c r="B20" s="97" t="s">
        <v>15</v>
      </c>
      <c r="C20" s="98">
        <v>24338.23</v>
      </c>
      <c r="D20" s="98">
        <v>22197.59</v>
      </c>
      <c r="E20" s="99">
        <f>9580-0.31</f>
        <v>9579.69</v>
      </c>
      <c r="F20" s="100">
        <f>3344-0.01</f>
        <v>3343.99</v>
      </c>
      <c r="G20" s="100">
        <f t="shared" si="0"/>
        <v>59459.5</v>
      </c>
      <c r="H20" s="100">
        <v>267</v>
      </c>
      <c r="I20" s="100">
        <v>61.01</v>
      </c>
      <c r="J20" s="100">
        <f t="shared" si="1"/>
        <v>328.01</v>
      </c>
      <c r="K20" s="100">
        <v>170</v>
      </c>
      <c r="L20" s="100">
        <v>25</v>
      </c>
      <c r="M20" s="100">
        <f t="shared" si="2"/>
        <v>195</v>
      </c>
      <c r="N20" s="100">
        <v>1600</v>
      </c>
      <c r="O20" s="100">
        <v>50</v>
      </c>
      <c r="P20" s="100">
        <f t="shared" si="3"/>
        <v>1650</v>
      </c>
      <c r="Q20" s="100">
        <f t="shared" si="4"/>
        <v>11616.69</v>
      </c>
      <c r="R20" s="100">
        <f t="shared" si="5"/>
        <v>3480</v>
      </c>
      <c r="S20" s="100">
        <f t="shared" si="6"/>
        <v>15096.69</v>
      </c>
      <c r="T20" s="100">
        <f t="shared" si="7"/>
        <v>61632.509999999995</v>
      </c>
    </row>
    <row r="21" spans="1:20" ht="30" customHeight="1">
      <c r="A21" s="26">
        <v>10</v>
      </c>
      <c r="B21" s="97" t="s">
        <v>16</v>
      </c>
      <c r="C21" s="98">
        <v>373.27</v>
      </c>
      <c r="D21" s="98">
        <v>0</v>
      </c>
      <c r="E21" s="109">
        <v>96</v>
      </c>
      <c r="F21" s="110">
        <v>67.099999999999994</v>
      </c>
      <c r="G21" s="100">
        <f t="shared" si="0"/>
        <v>536.37</v>
      </c>
      <c r="H21" s="110">
        <v>1.75</v>
      </c>
      <c r="I21" s="110">
        <v>0</v>
      </c>
      <c r="J21" s="100">
        <f t="shared" si="1"/>
        <v>1.75</v>
      </c>
      <c r="K21" s="104">
        <v>0</v>
      </c>
      <c r="L21" s="104">
        <v>0</v>
      </c>
      <c r="M21" s="100">
        <f t="shared" si="2"/>
        <v>0</v>
      </c>
      <c r="N21" s="104">
        <v>7</v>
      </c>
      <c r="O21" s="104">
        <v>0</v>
      </c>
      <c r="P21" s="100">
        <f t="shared" si="3"/>
        <v>7</v>
      </c>
      <c r="Q21" s="100">
        <f t="shared" si="4"/>
        <v>104.75</v>
      </c>
      <c r="R21" s="100">
        <f t="shared" si="5"/>
        <v>67.099999999999994</v>
      </c>
      <c r="S21" s="100">
        <f t="shared" si="6"/>
        <v>171.85</v>
      </c>
      <c r="T21" s="100">
        <f t="shared" si="7"/>
        <v>545.12</v>
      </c>
    </row>
    <row r="22" spans="1:20" ht="30" customHeight="1">
      <c r="A22" s="26">
        <v>11</v>
      </c>
      <c r="B22" s="111" t="s">
        <v>17</v>
      </c>
      <c r="C22" s="98">
        <v>204.45</v>
      </c>
      <c r="D22" s="98">
        <v>0</v>
      </c>
      <c r="E22" s="109">
        <v>154.05000000000001</v>
      </c>
      <c r="F22" s="110">
        <v>0</v>
      </c>
      <c r="G22" s="100">
        <f t="shared" si="0"/>
        <v>358.5</v>
      </c>
      <c r="H22" s="110">
        <v>18</v>
      </c>
      <c r="I22" s="110">
        <v>7.63</v>
      </c>
      <c r="J22" s="100">
        <f t="shared" si="1"/>
        <v>25.63</v>
      </c>
      <c r="K22" s="104">
        <v>16</v>
      </c>
      <c r="L22" s="104">
        <v>0</v>
      </c>
      <c r="M22" s="100">
        <f t="shared" si="2"/>
        <v>16</v>
      </c>
      <c r="N22" s="104">
        <v>0</v>
      </c>
      <c r="O22" s="104">
        <v>0</v>
      </c>
      <c r="P22" s="100">
        <f t="shared" si="3"/>
        <v>0</v>
      </c>
      <c r="Q22" s="100">
        <f t="shared" si="4"/>
        <v>188.05</v>
      </c>
      <c r="R22" s="100">
        <f t="shared" si="5"/>
        <v>7.63</v>
      </c>
      <c r="S22" s="100">
        <f t="shared" si="6"/>
        <v>195.68</v>
      </c>
      <c r="T22" s="100">
        <f t="shared" si="7"/>
        <v>400.13</v>
      </c>
    </row>
    <row r="23" spans="1:20" ht="30" customHeight="1">
      <c r="A23" s="26">
        <v>12</v>
      </c>
      <c r="B23" s="97" t="s">
        <v>18</v>
      </c>
      <c r="C23" s="98">
        <v>0</v>
      </c>
      <c r="D23" s="98">
        <v>0</v>
      </c>
      <c r="E23" s="112">
        <v>500</v>
      </c>
      <c r="F23" s="113">
        <v>62.1</v>
      </c>
      <c r="G23" s="100">
        <f t="shared" si="0"/>
        <v>562.1</v>
      </c>
      <c r="H23" s="113">
        <v>0</v>
      </c>
      <c r="I23" s="113">
        <v>0</v>
      </c>
      <c r="J23" s="100">
        <f t="shared" si="1"/>
        <v>0</v>
      </c>
      <c r="K23" s="100">
        <v>0</v>
      </c>
      <c r="L23" s="100">
        <v>0</v>
      </c>
      <c r="M23" s="100">
        <f t="shared" si="2"/>
        <v>0</v>
      </c>
      <c r="N23" s="100">
        <v>0</v>
      </c>
      <c r="O23" s="100">
        <v>0</v>
      </c>
      <c r="P23" s="100">
        <f t="shared" si="3"/>
        <v>0</v>
      </c>
      <c r="Q23" s="100">
        <f t="shared" si="4"/>
        <v>500</v>
      </c>
      <c r="R23" s="100">
        <f t="shared" si="5"/>
        <v>62.1</v>
      </c>
      <c r="S23" s="100">
        <f t="shared" si="6"/>
        <v>562.1</v>
      </c>
      <c r="T23" s="100">
        <f t="shared" si="7"/>
        <v>562.1</v>
      </c>
    </row>
    <row r="24" spans="1:20" ht="30" customHeight="1">
      <c r="A24" s="26">
        <v>13</v>
      </c>
      <c r="B24" s="97" t="s">
        <v>19</v>
      </c>
      <c r="C24" s="98">
        <v>0</v>
      </c>
      <c r="D24" s="98">
        <v>0</v>
      </c>
      <c r="E24" s="112">
        <v>382</v>
      </c>
      <c r="F24" s="113">
        <v>57.22</v>
      </c>
      <c r="G24" s="100">
        <f t="shared" si="0"/>
        <v>439.22</v>
      </c>
      <c r="H24" s="113">
        <v>0</v>
      </c>
      <c r="I24" s="113">
        <v>0</v>
      </c>
      <c r="J24" s="100">
        <f t="shared" si="1"/>
        <v>0</v>
      </c>
      <c r="K24" s="100">
        <v>0</v>
      </c>
      <c r="L24" s="100">
        <v>0</v>
      </c>
      <c r="M24" s="100">
        <f t="shared" si="2"/>
        <v>0</v>
      </c>
      <c r="N24" s="100">
        <v>0</v>
      </c>
      <c r="O24" s="100">
        <v>0</v>
      </c>
      <c r="P24" s="100">
        <f t="shared" si="3"/>
        <v>0</v>
      </c>
      <c r="Q24" s="100">
        <f t="shared" si="4"/>
        <v>382</v>
      </c>
      <c r="R24" s="100">
        <f t="shared" si="5"/>
        <v>57.22</v>
      </c>
      <c r="S24" s="100">
        <f t="shared" si="6"/>
        <v>439.22</v>
      </c>
      <c r="T24" s="100">
        <f t="shared" si="7"/>
        <v>439.22</v>
      </c>
    </row>
    <row r="25" spans="1:20" ht="30" customHeight="1">
      <c r="A25" s="26">
        <v>14</v>
      </c>
      <c r="B25" s="114" t="s">
        <v>241</v>
      </c>
      <c r="C25" s="98">
        <v>349.06999999999994</v>
      </c>
      <c r="D25" s="98">
        <v>0</v>
      </c>
      <c r="E25" s="109">
        <v>155.5</v>
      </c>
      <c r="F25" s="110">
        <v>18.3</v>
      </c>
      <c r="G25" s="100">
        <f t="shared" si="0"/>
        <v>522.86999999999989</v>
      </c>
      <c r="H25" s="110">
        <v>8</v>
      </c>
      <c r="I25" s="110">
        <v>7.63</v>
      </c>
      <c r="J25" s="100">
        <f t="shared" si="1"/>
        <v>15.629999999999999</v>
      </c>
      <c r="K25" s="104">
        <v>34</v>
      </c>
      <c r="L25" s="104">
        <v>0</v>
      </c>
      <c r="M25" s="100">
        <f t="shared" si="2"/>
        <v>34</v>
      </c>
      <c r="N25" s="104">
        <v>0</v>
      </c>
      <c r="O25" s="104">
        <v>0</v>
      </c>
      <c r="P25" s="100">
        <f t="shared" si="3"/>
        <v>0</v>
      </c>
      <c r="Q25" s="100">
        <f t="shared" si="4"/>
        <v>197.5</v>
      </c>
      <c r="R25" s="100">
        <f t="shared" si="5"/>
        <v>25.93</v>
      </c>
      <c r="S25" s="100">
        <f t="shared" si="6"/>
        <v>223.43</v>
      </c>
      <c r="T25" s="100">
        <f t="shared" si="7"/>
        <v>572.5</v>
      </c>
    </row>
    <row r="26" spans="1:20" ht="30" customHeight="1">
      <c r="A26" s="26">
        <v>15</v>
      </c>
      <c r="B26" s="115" t="s">
        <v>20</v>
      </c>
      <c r="C26" s="98">
        <v>0</v>
      </c>
      <c r="D26" s="98">
        <v>0</v>
      </c>
      <c r="E26" s="112">
        <v>0</v>
      </c>
      <c r="F26" s="113">
        <v>0</v>
      </c>
      <c r="G26" s="100">
        <f t="shared" si="0"/>
        <v>0</v>
      </c>
      <c r="H26" s="113">
        <v>65</v>
      </c>
      <c r="I26" s="113">
        <v>3876.73</v>
      </c>
      <c r="J26" s="100">
        <f t="shared" si="1"/>
        <v>3941.73</v>
      </c>
      <c r="K26" s="100">
        <v>0</v>
      </c>
      <c r="L26" s="100">
        <v>0</v>
      </c>
      <c r="M26" s="100">
        <f t="shared" si="2"/>
        <v>0</v>
      </c>
      <c r="N26" s="100">
        <v>0</v>
      </c>
      <c r="O26" s="100">
        <v>37.5</v>
      </c>
      <c r="P26" s="100">
        <f t="shared" si="3"/>
        <v>37.5</v>
      </c>
      <c r="Q26" s="100">
        <f t="shared" si="4"/>
        <v>65</v>
      </c>
      <c r="R26" s="100">
        <f t="shared" si="5"/>
        <v>3914.23</v>
      </c>
      <c r="S26" s="100">
        <f t="shared" si="6"/>
        <v>3979.23</v>
      </c>
      <c r="T26" s="100">
        <f t="shared" si="7"/>
        <v>3979.23</v>
      </c>
    </row>
    <row r="27" spans="1:20" s="14" customFormat="1" ht="30" customHeight="1">
      <c r="A27" s="29"/>
      <c r="B27" s="101" t="s">
        <v>15</v>
      </c>
      <c r="C27" s="107">
        <f t="shared" ref="C27:D27" si="13">SUM(C20:C26)</f>
        <v>25265.02</v>
      </c>
      <c r="D27" s="107">
        <f t="shared" si="13"/>
        <v>22197.59</v>
      </c>
      <c r="E27" s="108">
        <f t="shared" ref="E27:T27" si="14">SUM(E20:E26)</f>
        <v>10867.24</v>
      </c>
      <c r="F27" s="107">
        <f t="shared" si="14"/>
        <v>3548.7099999999996</v>
      </c>
      <c r="G27" s="107">
        <f t="shared" si="14"/>
        <v>61878.560000000005</v>
      </c>
      <c r="H27" s="107">
        <f t="shared" si="14"/>
        <v>359.75</v>
      </c>
      <c r="I27" s="107">
        <f t="shared" si="14"/>
        <v>3953</v>
      </c>
      <c r="J27" s="107">
        <f t="shared" si="14"/>
        <v>4312.75</v>
      </c>
      <c r="K27" s="107">
        <f t="shared" si="14"/>
        <v>220</v>
      </c>
      <c r="L27" s="107">
        <f t="shared" si="14"/>
        <v>25</v>
      </c>
      <c r="M27" s="107">
        <f t="shared" si="14"/>
        <v>245</v>
      </c>
      <c r="N27" s="107">
        <f t="shared" si="14"/>
        <v>1607</v>
      </c>
      <c r="O27" s="107">
        <f t="shared" si="14"/>
        <v>87.5</v>
      </c>
      <c r="P27" s="107">
        <f t="shared" si="14"/>
        <v>1694.5</v>
      </c>
      <c r="Q27" s="107">
        <f t="shared" si="14"/>
        <v>13053.99</v>
      </c>
      <c r="R27" s="107">
        <f t="shared" si="14"/>
        <v>7614.2099999999991</v>
      </c>
      <c r="S27" s="107">
        <f t="shared" si="14"/>
        <v>20668.2</v>
      </c>
      <c r="T27" s="107">
        <f t="shared" si="14"/>
        <v>68130.81</v>
      </c>
    </row>
    <row r="28" spans="1:20" s="14" customFormat="1" ht="30" customHeight="1">
      <c r="A28" s="29">
        <v>16</v>
      </c>
      <c r="B28" s="97" t="s">
        <v>21</v>
      </c>
      <c r="C28" s="98">
        <v>417</v>
      </c>
      <c r="D28" s="98">
        <v>0</v>
      </c>
      <c r="E28" s="112">
        <f>160.42+0.31</f>
        <v>160.72999999999999</v>
      </c>
      <c r="F28" s="100">
        <v>1134.78</v>
      </c>
      <c r="G28" s="100">
        <f t="shared" si="0"/>
        <v>1712.51</v>
      </c>
      <c r="H28" s="100">
        <v>8</v>
      </c>
      <c r="I28" s="100">
        <v>9.15</v>
      </c>
      <c r="J28" s="100">
        <f t="shared" si="1"/>
        <v>17.149999999999999</v>
      </c>
      <c r="K28" s="100">
        <v>40</v>
      </c>
      <c r="L28" s="100">
        <v>0</v>
      </c>
      <c r="M28" s="100">
        <f t="shared" si="2"/>
        <v>40</v>
      </c>
      <c r="N28" s="100">
        <v>100</v>
      </c>
      <c r="O28" s="100">
        <v>678.2</v>
      </c>
      <c r="P28" s="100">
        <f t="shared" si="3"/>
        <v>778.2</v>
      </c>
      <c r="Q28" s="100">
        <f t="shared" si="4"/>
        <v>308.73</v>
      </c>
      <c r="R28" s="100">
        <f t="shared" si="5"/>
        <v>1822.13</v>
      </c>
      <c r="S28" s="100">
        <f t="shared" si="6"/>
        <v>2130.86</v>
      </c>
      <c r="T28" s="100">
        <f t="shared" si="7"/>
        <v>2547.86</v>
      </c>
    </row>
    <row r="29" spans="1:20" ht="30" customHeight="1">
      <c r="A29" s="26">
        <v>17</v>
      </c>
      <c r="B29" s="97" t="s">
        <v>22</v>
      </c>
      <c r="C29" s="98">
        <v>3217.09</v>
      </c>
      <c r="D29" s="98">
        <v>676.64</v>
      </c>
      <c r="E29" s="99">
        <v>825</v>
      </c>
      <c r="F29" s="100">
        <v>88.7</v>
      </c>
      <c r="G29" s="100">
        <f t="shared" si="0"/>
        <v>4807.4299999999994</v>
      </c>
      <c r="H29" s="100">
        <v>8</v>
      </c>
      <c r="I29" s="100">
        <v>12.2</v>
      </c>
      <c r="J29" s="100">
        <f t="shared" si="1"/>
        <v>20.2</v>
      </c>
      <c r="K29" s="100">
        <v>40</v>
      </c>
      <c r="L29" s="100">
        <v>0</v>
      </c>
      <c r="M29" s="100">
        <f t="shared" si="2"/>
        <v>40</v>
      </c>
      <c r="N29" s="100">
        <v>50</v>
      </c>
      <c r="O29" s="100">
        <v>5</v>
      </c>
      <c r="P29" s="100">
        <f t="shared" si="3"/>
        <v>55</v>
      </c>
      <c r="Q29" s="100">
        <f t="shared" si="4"/>
        <v>923</v>
      </c>
      <c r="R29" s="100">
        <f t="shared" si="5"/>
        <v>105.9</v>
      </c>
      <c r="S29" s="100">
        <f t="shared" si="6"/>
        <v>1028.9000000000001</v>
      </c>
      <c r="T29" s="100">
        <f t="shared" si="7"/>
        <v>4922.63</v>
      </c>
    </row>
    <row r="30" spans="1:20" ht="30" customHeight="1">
      <c r="A30" s="26">
        <v>18</v>
      </c>
      <c r="B30" s="97" t="s">
        <v>23</v>
      </c>
      <c r="C30" s="98">
        <v>938.69999999999993</v>
      </c>
      <c r="D30" s="98">
        <v>0</v>
      </c>
      <c r="E30" s="99">
        <v>190</v>
      </c>
      <c r="F30" s="100">
        <v>6.1</v>
      </c>
      <c r="G30" s="100">
        <f t="shared" si="0"/>
        <v>1134.7999999999997</v>
      </c>
      <c r="H30" s="100">
        <v>17</v>
      </c>
      <c r="I30" s="100">
        <v>6.1</v>
      </c>
      <c r="J30" s="100">
        <f t="shared" si="1"/>
        <v>23.1</v>
      </c>
      <c r="K30" s="100">
        <v>40</v>
      </c>
      <c r="L30" s="100">
        <v>0</v>
      </c>
      <c r="M30" s="100">
        <f t="shared" si="2"/>
        <v>40</v>
      </c>
      <c r="N30" s="100">
        <v>13</v>
      </c>
      <c r="O30" s="100">
        <v>0</v>
      </c>
      <c r="P30" s="100">
        <f t="shared" si="3"/>
        <v>13</v>
      </c>
      <c r="Q30" s="100">
        <f t="shared" si="4"/>
        <v>260</v>
      </c>
      <c r="R30" s="100">
        <f t="shared" si="5"/>
        <v>12.2</v>
      </c>
      <c r="S30" s="100">
        <f t="shared" si="6"/>
        <v>272.2</v>
      </c>
      <c r="T30" s="100">
        <f t="shared" si="7"/>
        <v>1210.8999999999999</v>
      </c>
    </row>
    <row r="31" spans="1:20" s="14" customFormat="1" ht="30" customHeight="1">
      <c r="A31" s="29"/>
      <c r="B31" s="101" t="s">
        <v>22</v>
      </c>
      <c r="C31" s="102">
        <f t="shared" ref="C31:T31" si="15">+C29+C30</f>
        <v>4155.79</v>
      </c>
      <c r="D31" s="102">
        <f t="shared" si="15"/>
        <v>676.64</v>
      </c>
      <c r="E31" s="103">
        <f t="shared" si="15"/>
        <v>1015</v>
      </c>
      <c r="F31" s="102">
        <f t="shared" si="15"/>
        <v>94.8</v>
      </c>
      <c r="G31" s="102">
        <f t="shared" si="15"/>
        <v>5942.23</v>
      </c>
      <c r="H31" s="102">
        <f t="shared" si="15"/>
        <v>25</v>
      </c>
      <c r="I31" s="102">
        <f t="shared" si="15"/>
        <v>18.299999999999997</v>
      </c>
      <c r="J31" s="102">
        <f t="shared" si="15"/>
        <v>43.3</v>
      </c>
      <c r="K31" s="102">
        <f t="shared" si="15"/>
        <v>80</v>
      </c>
      <c r="L31" s="102">
        <f t="shared" si="15"/>
        <v>0</v>
      </c>
      <c r="M31" s="102">
        <f t="shared" si="15"/>
        <v>80</v>
      </c>
      <c r="N31" s="102">
        <f t="shared" si="15"/>
        <v>63</v>
      </c>
      <c r="O31" s="102">
        <f t="shared" si="15"/>
        <v>5</v>
      </c>
      <c r="P31" s="102">
        <f t="shared" si="15"/>
        <v>68</v>
      </c>
      <c r="Q31" s="102">
        <f t="shared" si="15"/>
        <v>1183</v>
      </c>
      <c r="R31" s="102">
        <f t="shared" si="15"/>
        <v>118.10000000000001</v>
      </c>
      <c r="S31" s="102">
        <f t="shared" si="15"/>
        <v>1301.1000000000001</v>
      </c>
      <c r="T31" s="102">
        <f t="shared" si="15"/>
        <v>6133.53</v>
      </c>
    </row>
    <row r="32" spans="1:20" ht="30" customHeight="1">
      <c r="A32" s="26">
        <v>19</v>
      </c>
      <c r="B32" s="97" t="s">
        <v>24</v>
      </c>
      <c r="C32" s="98">
        <v>2578.29</v>
      </c>
      <c r="D32" s="98">
        <v>488.39</v>
      </c>
      <c r="E32" s="99">
        <v>741.9</v>
      </c>
      <c r="F32" s="100">
        <v>453</v>
      </c>
      <c r="G32" s="100">
        <f t="shared" si="0"/>
        <v>4261.58</v>
      </c>
      <c r="H32" s="100">
        <v>120</v>
      </c>
      <c r="I32" s="100">
        <v>12.2</v>
      </c>
      <c r="J32" s="100">
        <f t="shared" si="1"/>
        <v>132.19999999999999</v>
      </c>
      <c r="K32" s="100">
        <v>50</v>
      </c>
      <c r="L32" s="100">
        <v>0</v>
      </c>
      <c r="M32" s="100">
        <f t="shared" si="2"/>
        <v>50</v>
      </c>
      <c r="N32" s="100">
        <v>80</v>
      </c>
      <c r="O32" s="100">
        <v>10</v>
      </c>
      <c r="P32" s="100">
        <f t="shared" si="3"/>
        <v>90</v>
      </c>
      <c r="Q32" s="100">
        <f t="shared" si="4"/>
        <v>991.9</v>
      </c>
      <c r="R32" s="100">
        <f t="shared" si="5"/>
        <v>475.2</v>
      </c>
      <c r="S32" s="100">
        <f t="shared" si="6"/>
        <v>1467.1</v>
      </c>
      <c r="T32" s="100">
        <f t="shared" si="7"/>
        <v>4533.78</v>
      </c>
    </row>
    <row r="33" spans="1:20" ht="30" customHeight="1">
      <c r="A33" s="26">
        <v>20</v>
      </c>
      <c r="B33" s="116" t="s">
        <v>220</v>
      </c>
      <c r="C33" s="98">
        <v>2108.2800000000002</v>
      </c>
      <c r="D33" s="98">
        <v>0</v>
      </c>
      <c r="E33" s="99">
        <v>331</v>
      </c>
      <c r="F33" s="100">
        <v>0</v>
      </c>
      <c r="G33" s="100">
        <f t="shared" si="0"/>
        <v>2439.2800000000002</v>
      </c>
      <c r="H33" s="100">
        <v>0</v>
      </c>
      <c r="I33" s="100">
        <v>6.1</v>
      </c>
      <c r="J33" s="100">
        <f t="shared" si="1"/>
        <v>6.1</v>
      </c>
      <c r="K33" s="100">
        <v>17</v>
      </c>
      <c r="L33" s="100">
        <v>0</v>
      </c>
      <c r="M33" s="100">
        <f t="shared" si="2"/>
        <v>17</v>
      </c>
      <c r="N33" s="100">
        <v>0</v>
      </c>
      <c r="O33" s="100">
        <v>0</v>
      </c>
      <c r="P33" s="100">
        <f t="shared" si="3"/>
        <v>0</v>
      </c>
      <c r="Q33" s="100">
        <f t="shared" si="4"/>
        <v>348</v>
      </c>
      <c r="R33" s="100">
        <f t="shared" si="5"/>
        <v>6.1</v>
      </c>
      <c r="S33" s="100">
        <f t="shared" si="6"/>
        <v>354.1</v>
      </c>
      <c r="T33" s="100">
        <f t="shared" si="7"/>
        <v>2462.38</v>
      </c>
    </row>
    <row r="34" spans="1:20" ht="30" customHeight="1">
      <c r="A34" s="26">
        <v>21</v>
      </c>
      <c r="B34" s="116" t="s">
        <v>221</v>
      </c>
      <c r="C34" s="98">
        <v>1781.7399999999998</v>
      </c>
      <c r="D34" s="98">
        <v>0</v>
      </c>
      <c r="E34" s="99">
        <v>401</v>
      </c>
      <c r="F34" s="100">
        <v>18.12</v>
      </c>
      <c r="G34" s="100">
        <f t="shared" si="0"/>
        <v>2200.8599999999997</v>
      </c>
      <c r="H34" s="100">
        <v>0</v>
      </c>
      <c r="I34" s="100">
        <v>6.1</v>
      </c>
      <c r="J34" s="100">
        <f t="shared" si="1"/>
        <v>6.1</v>
      </c>
      <c r="K34" s="100">
        <v>25</v>
      </c>
      <c r="L34" s="100">
        <v>0</v>
      </c>
      <c r="M34" s="100">
        <f t="shared" si="2"/>
        <v>25</v>
      </c>
      <c r="N34" s="100">
        <v>0</v>
      </c>
      <c r="O34" s="100">
        <v>0</v>
      </c>
      <c r="P34" s="100">
        <f t="shared" si="3"/>
        <v>0</v>
      </c>
      <c r="Q34" s="100">
        <f t="shared" si="4"/>
        <v>426</v>
      </c>
      <c r="R34" s="100">
        <f t="shared" si="5"/>
        <v>24.22</v>
      </c>
      <c r="S34" s="100">
        <f t="shared" si="6"/>
        <v>450.22</v>
      </c>
      <c r="T34" s="100">
        <f t="shared" si="7"/>
        <v>2231.96</v>
      </c>
    </row>
    <row r="35" spans="1:20" s="14" customFormat="1" ht="30" customHeight="1">
      <c r="A35" s="29"/>
      <c r="B35" s="101" t="s">
        <v>24</v>
      </c>
      <c r="C35" s="102">
        <f t="shared" ref="C35:T35" si="16">+C32+C33+C34</f>
        <v>6468.3099999999995</v>
      </c>
      <c r="D35" s="102">
        <f t="shared" si="16"/>
        <v>488.39</v>
      </c>
      <c r="E35" s="103">
        <f t="shared" si="16"/>
        <v>1473.9</v>
      </c>
      <c r="F35" s="102">
        <f t="shared" si="16"/>
        <v>471.12</v>
      </c>
      <c r="G35" s="102">
        <f t="shared" si="16"/>
        <v>8901.7200000000012</v>
      </c>
      <c r="H35" s="102">
        <f t="shared" si="16"/>
        <v>120</v>
      </c>
      <c r="I35" s="102">
        <f t="shared" si="16"/>
        <v>24.4</v>
      </c>
      <c r="J35" s="102">
        <f t="shared" si="16"/>
        <v>144.39999999999998</v>
      </c>
      <c r="K35" s="102">
        <f t="shared" si="16"/>
        <v>92</v>
      </c>
      <c r="L35" s="102">
        <f t="shared" si="16"/>
        <v>0</v>
      </c>
      <c r="M35" s="102">
        <f t="shared" si="16"/>
        <v>92</v>
      </c>
      <c r="N35" s="102">
        <f t="shared" si="16"/>
        <v>80</v>
      </c>
      <c r="O35" s="102">
        <f t="shared" si="16"/>
        <v>10</v>
      </c>
      <c r="P35" s="102">
        <f t="shared" si="16"/>
        <v>90</v>
      </c>
      <c r="Q35" s="102">
        <f t="shared" si="16"/>
        <v>1765.9</v>
      </c>
      <c r="R35" s="102">
        <f t="shared" si="16"/>
        <v>505.52</v>
      </c>
      <c r="S35" s="102">
        <f t="shared" si="16"/>
        <v>2271.42</v>
      </c>
      <c r="T35" s="102">
        <f t="shared" si="16"/>
        <v>9228.119999999999</v>
      </c>
    </row>
    <row r="36" spans="1:20" ht="30" customHeight="1">
      <c r="A36" s="26">
        <v>22</v>
      </c>
      <c r="B36" s="97" t="s">
        <v>25</v>
      </c>
      <c r="C36" s="98">
        <v>2932.7599999999998</v>
      </c>
      <c r="D36" s="98">
        <v>2397.77</v>
      </c>
      <c r="E36" s="99">
        <v>1380</v>
      </c>
      <c r="F36" s="100">
        <v>156.97</v>
      </c>
      <c r="G36" s="100">
        <f t="shared" si="0"/>
        <v>6867.5</v>
      </c>
      <c r="H36" s="100">
        <v>12</v>
      </c>
      <c r="I36" s="100">
        <v>12.2</v>
      </c>
      <c r="J36" s="100">
        <f t="shared" si="1"/>
        <v>24.2</v>
      </c>
      <c r="K36" s="100">
        <v>43</v>
      </c>
      <c r="L36" s="100">
        <v>0</v>
      </c>
      <c r="M36" s="100">
        <f t="shared" si="2"/>
        <v>43</v>
      </c>
      <c r="N36" s="100">
        <v>305.98</v>
      </c>
      <c r="O36" s="100">
        <v>0</v>
      </c>
      <c r="P36" s="100">
        <f t="shared" si="3"/>
        <v>305.98</v>
      </c>
      <c r="Q36" s="100">
        <f t="shared" si="4"/>
        <v>1740.98</v>
      </c>
      <c r="R36" s="100">
        <f t="shared" si="5"/>
        <v>169.17</v>
      </c>
      <c r="S36" s="100">
        <f t="shared" si="6"/>
        <v>1910.15</v>
      </c>
      <c r="T36" s="100">
        <f t="shared" si="7"/>
        <v>7240.68</v>
      </c>
    </row>
    <row r="37" spans="1:20" ht="30" customHeight="1">
      <c r="A37" s="26">
        <v>23</v>
      </c>
      <c r="B37" s="114" t="s">
        <v>242</v>
      </c>
      <c r="C37" s="98">
        <v>690.92000000000007</v>
      </c>
      <c r="D37" s="98">
        <v>0</v>
      </c>
      <c r="E37" s="99">
        <v>150.75</v>
      </c>
      <c r="F37" s="100">
        <v>0</v>
      </c>
      <c r="G37" s="100">
        <f t="shared" si="0"/>
        <v>841.67000000000007</v>
      </c>
      <c r="H37" s="100">
        <v>27</v>
      </c>
      <c r="I37" s="100">
        <v>0</v>
      </c>
      <c r="J37" s="100">
        <f t="shared" si="1"/>
        <v>27</v>
      </c>
      <c r="K37" s="100">
        <v>35</v>
      </c>
      <c r="L37" s="100">
        <v>0</v>
      </c>
      <c r="M37" s="100">
        <f t="shared" si="2"/>
        <v>35</v>
      </c>
      <c r="N37" s="100">
        <v>0</v>
      </c>
      <c r="O37" s="100">
        <v>0</v>
      </c>
      <c r="P37" s="100">
        <f t="shared" si="3"/>
        <v>0</v>
      </c>
      <c r="Q37" s="100">
        <f t="shared" si="4"/>
        <v>212.75</v>
      </c>
      <c r="R37" s="100">
        <f t="shared" si="5"/>
        <v>0</v>
      </c>
      <c r="S37" s="100">
        <f t="shared" si="6"/>
        <v>212.75</v>
      </c>
      <c r="T37" s="100">
        <f t="shared" si="7"/>
        <v>903.67000000000007</v>
      </c>
    </row>
    <row r="38" spans="1:20" s="14" customFormat="1" ht="30" customHeight="1">
      <c r="A38" s="29"/>
      <c r="B38" s="101" t="s">
        <v>25</v>
      </c>
      <c r="C38" s="102">
        <f t="shared" ref="C38:T38" si="17">+C36+C37</f>
        <v>3623.68</v>
      </c>
      <c r="D38" s="102">
        <f t="shared" si="17"/>
        <v>2397.77</v>
      </c>
      <c r="E38" s="103">
        <f t="shared" si="17"/>
        <v>1530.75</v>
      </c>
      <c r="F38" s="102">
        <f t="shared" si="17"/>
        <v>156.97</v>
      </c>
      <c r="G38" s="102">
        <f t="shared" si="17"/>
        <v>7709.17</v>
      </c>
      <c r="H38" s="102">
        <f t="shared" si="17"/>
        <v>39</v>
      </c>
      <c r="I38" s="102">
        <f t="shared" si="17"/>
        <v>12.2</v>
      </c>
      <c r="J38" s="102">
        <f t="shared" si="17"/>
        <v>51.2</v>
      </c>
      <c r="K38" s="102">
        <f t="shared" si="17"/>
        <v>78</v>
      </c>
      <c r="L38" s="102">
        <f t="shared" si="17"/>
        <v>0</v>
      </c>
      <c r="M38" s="102">
        <f t="shared" si="17"/>
        <v>78</v>
      </c>
      <c r="N38" s="102">
        <f t="shared" si="17"/>
        <v>305.98</v>
      </c>
      <c r="O38" s="102">
        <f t="shared" si="17"/>
        <v>0</v>
      </c>
      <c r="P38" s="102">
        <f t="shared" si="17"/>
        <v>305.98</v>
      </c>
      <c r="Q38" s="102">
        <f t="shared" si="17"/>
        <v>1953.73</v>
      </c>
      <c r="R38" s="102">
        <f t="shared" si="17"/>
        <v>169.17</v>
      </c>
      <c r="S38" s="102">
        <f t="shared" si="17"/>
        <v>2122.9</v>
      </c>
      <c r="T38" s="102">
        <f t="shared" si="17"/>
        <v>8144.35</v>
      </c>
    </row>
    <row r="39" spans="1:20" ht="30" customHeight="1">
      <c r="A39" s="26">
        <v>24</v>
      </c>
      <c r="B39" s="97" t="s">
        <v>26</v>
      </c>
      <c r="C39" s="98">
        <v>458.18</v>
      </c>
      <c r="D39" s="98">
        <v>92.96</v>
      </c>
      <c r="E39" s="99">
        <v>586</v>
      </c>
      <c r="F39" s="100">
        <v>100.48</v>
      </c>
      <c r="G39" s="100">
        <f t="shared" si="0"/>
        <v>1237.6199999999999</v>
      </c>
      <c r="H39" s="100">
        <v>9.01</v>
      </c>
      <c r="I39" s="100">
        <v>12.2</v>
      </c>
      <c r="J39" s="100">
        <f t="shared" si="1"/>
        <v>21.21</v>
      </c>
      <c r="K39" s="100">
        <v>25</v>
      </c>
      <c r="L39" s="100">
        <v>0</v>
      </c>
      <c r="M39" s="100">
        <f t="shared" si="2"/>
        <v>25</v>
      </c>
      <c r="N39" s="100">
        <v>40</v>
      </c>
      <c r="O39" s="100">
        <v>10</v>
      </c>
      <c r="P39" s="100">
        <f t="shared" si="3"/>
        <v>50</v>
      </c>
      <c r="Q39" s="100">
        <f t="shared" si="4"/>
        <v>660.01</v>
      </c>
      <c r="R39" s="100">
        <f t="shared" si="5"/>
        <v>122.68</v>
      </c>
      <c r="S39" s="100">
        <f t="shared" si="6"/>
        <v>782.69</v>
      </c>
      <c r="T39" s="100">
        <f t="shared" si="7"/>
        <v>1333.8300000000002</v>
      </c>
    </row>
    <row r="40" spans="1:20" ht="30" customHeight="1">
      <c r="A40" s="26">
        <v>25</v>
      </c>
      <c r="B40" s="97" t="s">
        <v>27</v>
      </c>
      <c r="C40" s="98">
        <v>0</v>
      </c>
      <c r="D40" s="98">
        <v>0</v>
      </c>
      <c r="E40" s="99">
        <v>345.91</v>
      </c>
      <c r="F40" s="100">
        <v>18.739999999999998</v>
      </c>
      <c r="G40" s="100">
        <f t="shared" si="0"/>
        <v>364.65000000000003</v>
      </c>
      <c r="H40" s="100">
        <v>0</v>
      </c>
      <c r="I40" s="100">
        <v>6.1</v>
      </c>
      <c r="J40" s="100">
        <f t="shared" si="1"/>
        <v>6.1</v>
      </c>
      <c r="K40" s="100">
        <v>10</v>
      </c>
      <c r="L40" s="100">
        <v>0</v>
      </c>
      <c r="M40" s="100">
        <f t="shared" si="2"/>
        <v>10</v>
      </c>
      <c r="N40" s="100">
        <v>0</v>
      </c>
      <c r="O40" s="100">
        <v>0</v>
      </c>
      <c r="P40" s="100">
        <f t="shared" si="3"/>
        <v>0</v>
      </c>
      <c r="Q40" s="100">
        <f t="shared" si="4"/>
        <v>355.91</v>
      </c>
      <c r="R40" s="100">
        <f t="shared" si="5"/>
        <v>24.839999999999996</v>
      </c>
      <c r="S40" s="100">
        <f t="shared" si="6"/>
        <v>380.75</v>
      </c>
      <c r="T40" s="100">
        <f t="shared" si="7"/>
        <v>380.75</v>
      </c>
    </row>
    <row r="41" spans="1:20" s="14" customFormat="1" ht="30" customHeight="1">
      <c r="A41" s="29"/>
      <c r="B41" s="101" t="s">
        <v>26</v>
      </c>
      <c r="C41" s="102">
        <f t="shared" ref="C41:T41" si="18">+C39+C40</f>
        <v>458.18</v>
      </c>
      <c r="D41" s="102">
        <f t="shared" si="18"/>
        <v>92.96</v>
      </c>
      <c r="E41" s="103">
        <f t="shared" si="18"/>
        <v>931.91000000000008</v>
      </c>
      <c r="F41" s="102">
        <f t="shared" si="18"/>
        <v>119.22</v>
      </c>
      <c r="G41" s="102">
        <f t="shared" si="18"/>
        <v>1602.27</v>
      </c>
      <c r="H41" s="102">
        <f t="shared" si="18"/>
        <v>9.01</v>
      </c>
      <c r="I41" s="102">
        <f t="shared" si="18"/>
        <v>18.299999999999997</v>
      </c>
      <c r="J41" s="102">
        <f t="shared" si="18"/>
        <v>27.310000000000002</v>
      </c>
      <c r="K41" s="102">
        <f t="shared" si="18"/>
        <v>35</v>
      </c>
      <c r="L41" s="102">
        <f t="shared" si="18"/>
        <v>0</v>
      </c>
      <c r="M41" s="102">
        <f t="shared" si="18"/>
        <v>35</v>
      </c>
      <c r="N41" s="102">
        <f t="shared" si="18"/>
        <v>40</v>
      </c>
      <c r="O41" s="102">
        <f t="shared" si="18"/>
        <v>10</v>
      </c>
      <c r="P41" s="102">
        <f t="shared" si="18"/>
        <v>50</v>
      </c>
      <c r="Q41" s="102">
        <f t="shared" si="18"/>
        <v>1015.9200000000001</v>
      </c>
      <c r="R41" s="102">
        <f t="shared" si="18"/>
        <v>147.52000000000001</v>
      </c>
      <c r="S41" s="102">
        <f t="shared" si="18"/>
        <v>1163.44</v>
      </c>
      <c r="T41" s="102">
        <f t="shared" si="18"/>
        <v>1714.5800000000002</v>
      </c>
    </row>
    <row r="42" spans="1:20" ht="30" customHeight="1">
      <c r="A42" s="26">
        <v>26</v>
      </c>
      <c r="B42" s="97" t="s">
        <v>28</v>
      </c>
      <c r="C42" s="98">
        <v>4822.3099999999995</v>
      </c>
      <c r="D42" s="98">
        <v>4429.21</v>
      </c>
      <c r="E42" s="99">
        <f>1775+35</f>
        <v>1810</v>
      </c>
      <c r="F42" s="100">
        <v>384.32</v>
      </c>
      <c r="G42" s="100">
        <f t="shared" si="0"/>
        <v>11445.84</v>
      </c>
      <c r="H42" s="100">
        <v>123.73</v>
      </c>
      <c r="I42" s="100">
        <v>30.51</v>
      </c>
      <c r="J42" s="100">
        <f t="shared" si="1"/>
        <v>154.24</v>
      </c>
      <c r="K42" s="100">
        <v>26</v>
      </c>
      <c r="L42" s="100">
        <v>0</v>
      </c>
      <c r="M42" s="100">
        <f t="shared" si="2"/>
        <v>26</v>
      </c>
      <c r="N42" s="100">
        <v>110</v>
      </c>
      <c r="O42" s="100">
        <v>15</v>
      </c>
      <c r="P42" s="100">
        <f t="shared" si="3"/>
        <v>125</v>
      </c>
      <c r="Q42" s="100">
        <f t="shared" si="4"/>
        <v>2069.73</v>
      </c>
      <c r="R42" s="100">
        <f t="shared" si="5"/>
        <v>429.83</v>
      </c>
      <c r="S42" s="100">
        <f t="shared" si="6"/>
        <v>2499.56</v>
      </c>
      <c r="T42" s="100">
        <f t="shared" si="7"/>
        <v>11751.079999999998</v>
      </c>
    </row>
    <row r="43" spans="1:20" ht="30" customHeight="1">
      <c r="A43" s="26">
        <v>27</v>
      </c>
      <c r="B43" s="97" t="s">
        <v>29</v>
      </c>
      <c r="C43" s="98">
        <v>225.71</v>
      </c>
      <c r="D43" s="98">
        <v>0</v>
      </c>
      <c r="E43" s="99">
        <v>106</v>
      </c>
      <c r="F43" s="100">
        <v>12.19</v>
      </c>
      <c r="G43" s="100">
        <f t="shared" si="0"/>
        <v>343.90000000000003</v>
      </c>
      <c r="H43" s="100">
        <v>21</v>
      </c>
      <c r="I43" s="100">
        <v>3.06</v>
      </c>
      <c r="J43" s="100">
        <f t="shared" si="1"/>
        <v>24.06</v>
      </c>
      <c r="K43" s="100">
        <v>26</v>
      </c>
      <c r="L43" s="100">
        <v>0</v>
      </c>
      <c r="M43" s="100">
        <f t="shared" si="2"/>
        <v>26</v>
      </c>
      <c r="N43" s="100">
        <v>0</v>
      </c>
      <c r="O43" s="100">
        <v>0</v>
      </c>
      <c r="P43" s="100">
        <f t="shared" si="3"/>
        <v>0</v>
      </c>
      <c r="Q43" s="100">
        <f t="shared" si="4"/>
        <v>153</v>
      </c>
      <c r="R43" s="100">
        <f t="shared" si="5"/>
        <v>15.25</v>
      </c>
      <c r="S43" s="100">
        <f t="shared" si="6"/>
        <v>168.25</v>
      </c>
      <c r="T43" s="100">
        <f t="shared" si="7"/>
        <v>393.96000000000004</v>
      </c>
    </row>
    <row r="44" spans="1:20" ht="30" customHeight="1">
      <c r="A44" s="26">
        <v>28</v>
      </c>
      <c r="B44" s="97" t="s">
        <v>30</v>
      </c>
      <c r="C44" s="98">
        <v>0</v>
      </c>
      <c r="D44" s="98">
        <v>0</v>
      </c>
      <c r="E44" s="99">
        <v>529</v>
      </c>
      <c r="F44" s="100">
        <v>50.9</v>
      </c>
      <c r="G44" s="100">
        <f t="shared" si="0"/>
        <v>579.9</v>
      </c>
      <c r="H44" s="100">
        <v>0</v>
      </c>
      <c r="I44" s="100">
        <v>0</v>
      </c>
      <c r="J44" s="100">
        <f t="shared" si="1"/>
        <v>0</v>
      </c>
      <c r="K44" s="100">
        <v>0</v>
      </c>
      <c r="L44" s="100">
        <v>0</v>
      </c>
      <c r="M44" s="100">
        <f t="shared" si="2"/>
        <v>0</v>
      </c>
      <c r="N44" s="100">
        <v>0</v>
      </c>
      <c r="O44" s="100">
        <v>0</v>
      </c>
      <c r="P44" s="100">
        <f t="shared" si="3"/>
        <v>0</v>
      </c>
      <c r="Q44" s="100">
        <f t="shared" si="4"/>
        <v>529</v>
      </c>
      <c r="R44" s="100">
        <f t="shared" si="5"/>
        <v>50.9</v>
      </c>
      <c r="S44" s="100">
        <f t="shared" si="6"/>
        <v>579.9</v>
      </c>
      <c r="T44" s="100">
        <f t="shared" si="7"/>
        <v>579.9</v>
      </c>
    </row>
    <row r="45" spans="1:20" s="14" customFormat="1" ht="30" customHeight="1">
      <c r="A45" s="29"/>
      <c r="B45" s="101" t="s">
        <v>28</v>
      </c>
      <c r="C45" s="102">
        <f t="shared" ref="C45:T45" si="19">+C42+C43+C44</f>
        <v>5048.0199999999995</v>
      </c>
      <c r="D45" s="102">
        <f t="shared" si="19"/>
        <v>4429.21</v>
      </c>
      <c r="E45" s="103">
        <f t="shared" si="19"/>
        <v>2445</v>
      </c>
      <c r="F45" s="102">
        <f t="shared" si="19"/>
        <v>447.40999999999997</v>
      </c>
      <c r="G45" s="102">
        <f t="shared" si="19"/>
        <v>12369.64</v>
      </c>
      <c r="H45" s="102">
        <f t="shared" si="19"/>
        <v>144.73000000000002</v>
      </c>
      <c r="I45" s="102">
        <f t="shared" si="19"/>
        <v>33.57</v>
      </c>
      <c r="J45" s="102">
        <f t="shared" si="19"/>
        <v>178.3</v>
      </c>
      <c r="K45" s="102">
        <f t="shared" si="19"/>
        <v>52</v>
      </c>
      <c r="L45" s="102">
        <f t="shared" si="19"/>
        <v>0</v>
      </c>
      <c r="M45" s="102">
        <f t="shared" si="19"/>
        <v>52</v>
      </c>
      <c r="N45" s="102">
        <f t="shared" si="19"/>
        <v>110</v>
      </c>
      <c r="O45" s="102">
        <f t="shared" si="19"/>
        <v>15</v>
      </c>
      <c r="P45" s="102">
        <f t="shared" si="19"/>
        <v>125</v>
      </c>
      <c r="Q45" s="102">
        <f t="shared" si="19"/>
        <v>2751.73</v>
      </c>
      <c r="R45" s="102">
        <f t="shared" si="19"/>
        <v>495.97999999999996</v>
      </c>
      <c r="S45" s="102">
        <f t="shared" si="19"/>
        <v>3247.71</v>
      </c>
      <c r="T45" s="102">
        <f t="shared" si="19"/>
        <v>12724.939999999997</v>
      </c>
    </row>
    <row r="46" spans="1:20" ht="30" customHeight="1">
      <c r="A46" s="26">
        <v>29</v>
      </c>
      <c r="B46" s="97" t="s">
        <v>31</v>
      </c>
      <c r="C46" s="98">
        <v>3206.8799999999997</v>
      </c>
      <c r="D46" s="98">
        <v>502.72999999999996</v>
      </c>
      <c r="E46" s="99">
        <v>588</v>
      </c>
      <c r="F46" s="100">
        <v>413.12</v>
      </c>
      <c r="G46" s="100">
        <f t="shared" si="0"/>
        <v>4710.7299999999996</v>
      </c>
      <c r="H46" s="100">
        <v>0</v>
      </c>
      <c r="I46" s="100">
        <v>12.2</v>
      </c>
      <c r="J46" s="100">
        <f t="shared" si="1"/>
        <v>12.2</v>
      </c>
      <c r="K46" s="100">
        <v>39</v>
      </c>
      <c r="L46" s="100">
        <v>0</v>
      </c>
      <c r="M46" s="100">
        <f t="shared" si="2"/>
        <v>39</v>
      </c>
      <c r="N46" s="100">
        <v>80</v>
      </c>
      <c r="O46" s="100">
        <v>4.5</v>
      </c>
      <c r="P46" s="100">
        <f t="shared" si="3"/>
        <v>84.5</v>
      </c>
      <c r="Q46" s="100">
        <f t="shared" si="4"/>
        <v>707</v>
      </c>
      <c r="R46" s="100">
        <f t="shared" si="5"/>
        <v>429.82</v>
      </c>
      <c r="S46" s="100">
        <f t="shared" si="6"/>
        <v>1136.82</v>
      </c>
      <c r="T46" s="100">
        <f t="shared" si="7"/>
        <v>4846.4299999999994</v>
      </c>
    </row>
    <row r="47" spans="1:20" ht="30" customHeight="1">
      <c r="A47" s="26">
        <v>30</v>
      </c>
      <c r="B47" s="97" t="s">
        <v>32</v>
      </c>
      <c r="C47" s="98">
        <v>1342.1299999999999</v>
      </c>
      <c r="D47" s="98">
        <v>227</v>
      </c>
      <c r="E47" s="99">
        <f>400+25</f>
        <v>425</v>
      </c>
      <c r="F47" s="100">
        <v>385</v>
      </c>
      <c r="G47" s="100">
        <f t="shared" si="0"/>
        <v>2379.13</v>
      </c>
      <c r="H47" s="100">
        <v>65</v>
      </c>
      <c r="I47" s="100">
        <v>12.2</v>
      </c>
      <c r="J47" s="100">
        <f t="shared" si="1"/>
        <v>77.2</v>
      </c>
      <c r="K47" s="100">
        <v>50</v>
      </c>
      <c r="L47" s="100">
        <v>25</v>
      </c>
      <c r="M47" s="100">
        <f t="shared" si="2"/>
        <v>75</v>
      </c>
      <c r="N47" s="100">
        <v>120</v>
      </c>
      <c r="O47" s="100">
        <v>30</v>
      </c>
      <c r="P47" s="100">
        <f t="shared" si="3"/>
        <v>150</v>
      </c>
      <c r="Q47" s="100">
        <f t="shared" si="4"/>
        <v>660</v>
      </c>
      <c r="R47" s="100">
        <f t="shared" si="5"/>
        <v>452.2</v>
      </c>
      <c r="S47" s="100">
        <f t="shared" si="6"/>
        <v>1112.2</v>
      </c>
      <c r="T47" s="100">
        <f t="shared" si="7"/>
        <v>2681.33</v>
      </c>
    </row>
    <row r="48" spans="1:20" ht="30" customHeight="1">
      <c r="A48" s="26">
        <v>31</v>
      </c>
      <c r="B48" s="97" t="s">
        <v>33</v>
      </c>
      <c r="C48" s="98">
        <v>923</v>
      </c>
      <c r="D48" s="98">
        <v>34.5</v>
      </c>
      <c r="E48" s="99">
        <f>311.61-96</f>
        <v>215.61</v>
      </c>
      <c r="F48" s="100">
        <v>48.19</v>
      </c>
      <c r="G48" s="100">
        <f t="shared" si="0"/>
        <v>1221.3000000000002</v>
      </c>
      <c r="H48" s="100">
        <v>36</v>
      </c>
      <c r="I48" s="100">
        <v>12.2</v>
      </c>
      <c r="J48" s="100">
        <f t="shared" si="1"/>
        <v>48.2</v>
      </c>
      <c r="K48" s="100">
        <v>25</v>
      </c>
      <c r="L48" s="100">
        <v>0</v>
      </c>
      <c r="M48" s="100">
        <f t="shared" si="2"/>
        <v>25</v>
      </c>
      <c r="N48" s="100">
        <v>30</v>
      </c>
      <c r="O48" s="100">
        <v>1.5</v>
      </c>
      <c r="P48" s="100">
        <f t="shared" si="3"/>
        <v>31.5</v>
      </c>
      <c r="Q48" s="100">
        <f t="shared" si="4"/>
        <v>306.61</v>
      </c>
      <c r="R48" s="100">
        <f t="shared" si="5"/>
        <v>61.89</v>
      </c>
      <c r="S48" s="100">
        <f t="shared" si="6"/>
        <v>368.5</v>
      </c>
      <c r="T48" s="100">
        <f t="shared" si="7"/>
        <v>1326</v>
      </c>
    </row>
    <row r="49" spans="1:20" ht="30" customHeight="1">
      <c r="A49" s="26">
        <v>32</v>
      </c>
      <c r="B49" s="116" t="s">
        <v>222</v>
      </c>
      <c r="C49" s="98">
        <f>904.9-15.9</f>
        <v>889</v>
      </c>
      <c r="D49" s="98">
        <v>0</v>
      </c>
      <c r="E49" s="99">
        <v>425</v>
      </c>
      <c r="F49" s="100">
        <v>0</v>
      </c>
      <c r="G49" s="100">
        <f t="shared" si="0"/>
        <v>1314</v>
      </c>
      <c r="H49" s="100">
        <v>18</v>
      </c>
      <c r="I49" s="100">
        <v>12.12</v>
      </c>
      <c r="J49" s="100">
        <f t="shared" si="1"/>
        <v>30.119999999999997</v>
      </c>
      <c r="K49" s="100">
        <v>89</v>
      </c>
      <c r="L49" s="100">
        <v>0</v>
      </c>
      <c r="M49" s="100">
        <f t="shared" si="2"/>
        <v>89</v>
      </c>
      <c r="N49" s="100">
        <v>0</v>
      </c>
      <c r="O49" s="100">
        <v>0</v>
      </c>
      <c r="P49" s="100">
        <f t="shared" si="3"/>
        <v>0</v>
      </c>
      <c r="Q49" s="100">
        <f t="shared" si="4"/>
        <v>532</v>
      </c>
      <c r="R49" s="100">
        <f t="shared" si="5"/>
        <v>12.12</v>
      </c>
      <c r="S49" s="100">
        <f t="shared" si="6"/>
        <v>544.12</v>
      </c>
      <c r="T49" s="100">
        <f t="shared" si="7"/>
        <v>1433.12</v>
      </c>
    </row>
    <row r="50" spans="1:20" ht="30" customHeight="1">
      <c r="A50" s="26">
        <v>33</v>
      </c>
      <c r="B50" s="116" t="s">
        <v>223</v>
      </c>
      <c r="C50" s="98">
        <v>0</v>
      </c>
      <c r="D50" s="98">
        <v>0</v>
      </c>
      <c r="E50" s="99">
        <v>0</v>
      </c>
      <c r="F50" s="100">
        <v>0</v>
      </c>
      <c r="G50" s="100">
        <f t="shared" si="0"/>
        <v>0</v>
      </c>
      <c r="H50" s="100">
        <v>0</v>
      </c>
      <c r="I50" s="100">
        <v>0</v>
      </c>
      <c r="J50" s="100">
        <f t="shared" si="1"/>
        <v>0</v>
      </c>
      <c r="K50" s="100">
        <v>0</v>
      </c>
      <c r="L50" s="100">
        <v>0</v>
      </c>
      <c r="M50" s="100">
        <f t="shared" si="2"/>
        <v>0</v>
      </c>
      <c r="N50" s="100">
        <v>0</v>
      </c>
      <c r="O50" s="100">
        <v>0</v>
      </c>
      <c r="P50" s="100">
        <f t="shared" si="3"/>
        <v>0</v>
      </c>
      <c r="Q50" s="100">
        <f t="shared" si="4"/>
        <v>0</v>
      </c>
      <c r="R50" s="100">
        <f t="shared" si="5"/>
        <v>0</v>
      </c>
      <c r="S50" s="100">
        <f t="shared" si="6"/>
        <v>0</v>
      </c>
      <c r="T50" s="100">
        <f t="shared" si="7"/>
        <v>0</v>
      </c>
    </row>
    <row r="51" spans="1:20" s="14" customFormat="1" ht="30" customHeight="1">
      <c r="A51" s="29"/>
      <c r="B51" s="101" t="s">
        <v>33</v>
      </c>
      <c r="C51" s="102">
        <f t="shared" ref="C51:T51" si="20">+C50+C49+C48</f>
        <v>1812</v>
      </c>
      <c r="D51" s="102">
        <f t="shared" si="20"/>
        <v>34.5</v>
      </c>
      <c r="E51" s="103">
        <f t="shared" si="20"/>
        <v>640.61</v>
      </c>
      <c r="F51" s="102">
        <f t="shared" si="20"/>
        <v>48.19</v>
      </c>
      <c r="G51" s="102">
        <f t="shared" si="20"/>
        <v>2535.3000000000002</v>
      </c>
      <c r="H51" s="102">
        <f t="shared" si="20"/>
        <v>54</v>
      </c>
      <c r="I51" s="102">
        <f t="shared" si="20"/>
        <v>24.32</v>
      </c>
      <c r="J51" s="102">
        <f t="shared" si="20"/>
        <v>78.319999999999993</v>
      </c>
      <c r="K51" s="102">
        <f t="shared" si="20"/>
        <v>114</v>
      </c>
      <c r="L51" s="102">
        <f t="shared" si="20"/>
        <v>0</v>
      </c>
      <c r="M51" s="102">
        <f t="shared" si="20"/>
        <v>114</v>
      </c>
      <c r="N51" s="102">
        <f t="shared" si="20"/>
        <v>30</v>
      </c>
      <c r="O51" s="102">
        <f t="shared" si="20"/>
        <v>1.5</v>
      </c>
      <c r="P51" s="102">
        <f t="shared" si="20"/>
        <v>31.5</v>
      </c>
      <c r="Q51" s="102">
        <f t="shared" si="20"/>
        <v>838.61</v>
      </c>
      <c r="R51" s="102">
        <f t="shared" si="20"/>
        <v>74.010000000000005</v>
      </c>
      <c r="S51" s="102">
        <f t="shared" si="20"/>
        <v>912.62</v>
      </c>
      <c r="T51" s="102">
        <f t="shared" si="20"/>
        <v>2759.12</v>
      </c>
    </row>
    <row r="52" spans="1:20" ht="30" customHeight="1">
      <c r="A52" s="26">
        <v>34</v>
      </c>
      <c r="B52" s="97" t="s">
        <v>34</v>
      </c>
      <c r="C52" s="98">
        <v>727.17000000000007</v>
      </c>
      <c r="D52" s="98">
        <v>194.31</v>
      </c>
      <c r="E52" s="99">
        <v>554</v>
      </c>
      <c r="F52" s="100">
        <v>183.61</v>
      </c>
      <c r="G52" s="100">
        <f t="shared" si="0"/>
        <v>1659.0900000000001</v>
      </c>
      <c r="H52" s="100">
        <v>0</v>
      </c>
      <c r="I52" s="100">
        <v>12.2</v>
      </c>
      <c r="J52" s="100">
        <f t="shared" si="1"/>
        <v>12.2</v>
      </c>
      <c r="K52" s="100">
        <v>26</v>
      </c>
      <c r="L52" s="100">
        <v>0</v>
      </c>
      <c r="M52" s="100">
        <f t="shared" si="2"/>
        <v>26</v>
      </c>
      <c r="N52" s="100">
        <v>70</v>
      </c>
      <c r="O52" s="100">
        <v>20</v>
      </c>
      <c r="P52" s="100">
        <f t="shared" si="3"/>
        <v>90</v>
      </c>
      <c r="Q52" s="100">
        <f t="shared" si="4"/>
        <v>650</v>
      </c>
      <c r="R52" s="100">
        <f t="shared" si="5"/>
        <v>215.81</v>
      </c>
      <c r="S52" s="100">
        <f t="shared" si="6"/>
        <v>865.81</v>
      </c>
      <c r="T52" s="100">
        <f t="shared" si="7"/>
        <v>1787.29</v>
      </c>
    </row>
    <row r="53" spans="1:20" ht="30" customHeight="1">
      <c r="A53" s="26">
        <v>35</v>
      </c>
      <c r="B53" s="97" t="s">
        <v>35</v>
      </c>
      <c r="C53" s="98">
        <v>722.76</v>
      </c>
      <c r="D53" s="98">
        <v>0</v>
      </c>
      <c r="E53" s="99">
        <v>204</v>
      </c>
      <c r="F53" s="100">
        <v>15.26</v>
      </c>
      <c r="G53" s="100">
        <f t="shared" si="0"/>
        <v>942.02</v>
      </c>
      <c r="H53" s="100">
        <v>0</v>
      </c>
      <c r="I53" s="100">
        <v>0</v>
      </c>
      <c r="J53" s="100">
        <f t="shared" si="1"/>
        <v>0</v>
      </c>
      <c r="K53" s="100">
        <v>45</v>
      </c>
      <c r="L53" s="100">
        <v>0</v>
      </c>
      <c r="M53" s="100">
        <f t="shared" si="2"/>
        <v>45</v>
      </c>
      <c r="N53" s="100">
        <v>0</v>
      </c>
      <c r="O53" s="100">
        <v>0</v>
      </c>
      <c r="P53" s="100">
        <f t="shared" si="3"/>
        <v>0</v>
      </c>
      <c r="Q53" s="100">
        <f t="shared" si="4"/>
        <v>249</v>
      </c>
      <c r="R53" s="100">
        <f t="shared" si="5"/>
        <v>15.26</v>
      </c>
      <c r="S53" s="100">
        <f t="shared" si="6"/>
        <v>264.26</v>
      </c>
      <c r="T53" s="100">
        <f t="shared" si="7"/>
        <v>987.02</v>
      </c>
    </row>
    <row r="54" spans="1:20" s="14" customFormat="1" ht="30" customHeight="1">
      <c r="A54" s="29"/>
      <c r="B54" s="101" t="s">
        <v>34</v>
      </c>
      <c r="C54" s="102">
        <f t="shared" ref="C54:T54" si="21">+C52+C53</f>
        <v>1449.93</v>
      </c>
      <c r="D54" s="102">
        <f t="shared" si="21"/>
        <v>194.31</v>
      </c>
      <c r="E54" s="103">
        <f t="shared" si="21"/>
        <v>758</v>
      </c>
      <c r="F54" s="102">
        <f t="shared" si="21"/>
        <v>198.87</v>
      </c>
      <c r="G54" s="102">
        <f t="shared" si="21"/>
        <v>2601.11</v>
      </c>
      <c r="H54" s="102">
        <f t="shared" si="21"/>
        <v>0</v>
      </c>
      <c r="I54" s="102">
        <f t="shared" si="21"/>
        <v>12.2</v>
      </c>
      <c r="J54" s="102">
        <f t="shared" si="21"/>
        <v>12.2</v>
      </c>
      <c r="K54" s="102">
        <f t="shared" si="21"/>
        <v>71</v>
      </c>
      <c r="L54" s="102">
        <f t="shared" si="21"/>
        <v>0</v>
      </c>
      <c r="M54" s="102">
        <f t="shared" si="21"/>
        <v>71</v>
      </c>
      <c r="N54" s="102">
        <f t="shared" si="21"/>
        <v>70</v>
      </c>
      <c r="O54" s="102">
        <f t="shared" si="21"/>
        <v>20</v>
      </c>
      <c r="P54" s="102">
        <f t="shared" si="21"/>
        <v>90</v>
      </c>
      <c r="Q54" s="102">
        <f t="shared" si="21"/>
        <v>899</v>
      </c>
      <c r="R54" s="102">
        <f t="shared" si="21"/>
        <v>231.07</v>
      </c>
      <c r="S54" s="102">
        <f t="shared" si="21"/>
        <v>1130.07</v>
      </c>
      <c r="T54" s="102">
        <f t="shared" si="21"/>
        <v>2774.31</v>
      </c>
    </row>
    <row r="55" spans="1:20" ht="30" customHeight="1">
      <c r="A55" s="26">
        <v>36</v>
      </c>
      <c r="B55" s="117" t="s">
        <v>225</v>
      </c>
      <c r="C55" s="98">
        <v>1136.0900000000001</v>
      </c>
      <c r="D55" s="98">
        <v>62.79</v>
      </c>
      <c r="E55" s="99">
        <v>831</v>
      </c>
      <c r="F55" s="100">
        <v>117.74</v>
      </c>
      <c r="G55" s="100">
        <f t="shared" si="0"/>
        <v>2147.62</v>
      </c>
      <c r="H55" s="100">
        <v>0</v>
      </c>
      <c r="I55" s="100">
        <v>12.2</v>
      </c>
      <c r="J55" s="100">
        <f t="shared" si="1"/>
        <v>12.2</v>
      </c>
      <c r="K55" s="100">
        <v>0</v>
      </c>
      <c r="L55" s="100">
        <v>0</v>
      </c>
      <c r="M55" s="100">
        <f t="shared" si="2"/>
        <v>0</v>
      </c>
      <c r="N55" s="100">
        <v>22.5</v>
      </c>
      <c r="O55" s="100">
        <v>0</v>
      </c>
      <c r="P55" s="100">
        <f t="shared" si="3"/>
        <v>22.5</v>
      </c>
      <c r="Q55" s="100">
        <f t="shared" si="4"/>
        <v>853.5</v>
      </c>
      <c r="R55" s="100">
        <f t="shared" si="5"/>
        <v>129.94</v>
      </c>
      <c r="S55" s="100">
        <f t="shared" si="6"/>
        <v>983.44</v>
      </c>
      <c r="T55" s="100">
        <f t="shared" si="7"/>
        <v>2182.3200000000002</v>
      </c>
    </row>
    <row r="56" spans="1:20" ht="30" customHeight="1">
      <c r="A56" s="26">
        <v>37</v>
      </c>
      <c r="B56" s="116" t="s">
        <v>226</v>
      </c>
      <c r="C56" s="98">
        <v>0</v>
      </c>
      <c r="D56" s="98">
        <v>0</v>
      </c>
      <c r="E56" s="99">
        <v>155</v>
      </c>
      <c r="F56" s="100">
        <v>61</v>
      </c>
      <c r="G56" s="100">
        <f t="shared" si="0"/>
        <v>216</v>
      </c>
      <c r="H56" s="100">
        <v>0</v>
      </c>
      <c r="I56" s="100">
        <v>0</v>
      </c>
      <c r="J56" s="100">
        <f t="shared" si="1"/>
        <v>0</v>
      </c>
      <c r="K56" s="100">
        <v>0</v>
      </c>
      <c r="L56" s="100">
        <v>0</v>
      </c>
      <c r="M56" s="100">
        <f t="shared" si="2"/>
        <v>0</v>
      </c>
      <c r="N56" s="100">
        <v>0</v>
      </c>
      <c r="O56" s="100">
        <v>0</v>
      </c>
      <c r="P56" s="100">
        <f t="shared" si="3"/>
        <v>0</v>
      </c>
      <c r="Q56" s="100">
        <f t="shared" si="4"/>
        <v>155</v>
      </c>
      <c r="R56" s="100">
        <f t="shared" si="5"/>
        <v>61</v>
      </c>
      <c r="S56" s="100">
        <f t="shared" si="6"/>
        <v>216</v>
      </c>
      <c r="T56" s="100">
        <f t="shared" si="7"/>
        <v>216</v>
      </c>
    </row>
    <row r="57" spans="1:20" ht="30" customHeight="1">
      <c r="A57" s="26">
        <v>38</v>
      </c>
      <c r="B57" s="116" t="s">
        <v>224</v>
      </c>
      <c r="C57" s="98">
        <v>0</v>
      </c>
      <c r="D57" s="98">
        <v>0</v>
      </c>
      <c r="E57" s="99">
        <v>0</v>
      </c>
      <c r="F57" s="100">
        <v>0</v>
      </c>
      <c r="G57" s="100">
        <f t="shared" si="0"/>
        <v>0</v>
      </c>
      <c r="H57" s="100">
        <v>0</v>
      </c>
      <c r="I57" s="100">
        <v>0</v>
      </c>
      <c r="J57" s="100">
        <f t="shared" si="1"/>
        <v>0</v>
      </c>
      <c r="K57" s="100">
        <v>0</v>
      </c>
      <c r="L57" s="100">
        <v>0</v>
      </c>
      <c r="M57" s="100">
        <f t="shared" si="2"/>
        <v>0</v>
      </c>
      <c r="N57" s="100">
        <v>0</v>
      </c>
      <c r="O57" s="100">
        <v>0</v>
      </c>
      <c r="P57" s="100">
        <f t="shared" si="3"/>
        <v>0</v>
      </c>
      <c r="Q57" s="100">
        <f t="shared" si="4"/>
        <v>0</v>
      </c>
      <c r="R57" s="100">
        <f t="shared" si="5"/>
        <v>0</v>
      </c>
      <c r="S57" s="100">
        <f t="shared" si="6"/>
        <v>0</v>
      </c>
      <c r="T57" s="100">
        <f t="shared" si="7"/>
        <v>0</v>
      </c>
    </row>
    <row r="58" spans="1:20" s="14" customFormat="1" ht="30" customHeight="1">
      <c r="A58" s="29"/>
      <c r="B58" s="101" t="s">
        <v>36</v>
      </c>
      <c r="C58" s="102">
        <f t="shared" ref="C58:T58" si="22">+C55+C56+C57</f>
        <v>1136.0900000000001</v>
      </c>
      <c r="D58" s="102">
        <f t="shared" si="22"/>
        <v>62.79</v>
      </c>
      <c r="E58" s="103">
        <f t="shared" si="22"/>
        <v>986</v>
      </c>
      <c r="F58" s="102">
        <f t="shared" si="22"/>
        <v>178.74</v>
      </c>
      <c r="G58" s="102">
        <f t="shared" si="22"/>
        <v>2363.62</v>
      </c>
      <c r="H58" s="102">
        <f t="shared" si="22"/>
        <v>0</v>
      </c>
      <c r="I58" s="102">
        <f t="shared" si="22"/>
        <v>12.2</v>
      </c>
      <c r="J58" s="102">
        <f t="shared" si="22"/>
        <v>12.2</v>
      </c>
      <c r="K58" s="102">
        <f t="shared" si="22"/>
        <v>0</v>
      </c>
      <c r="L58" s="102">
        <f t="shared" si="22"/>
        <v>0</v>
      </c>
      <c r="M58" s="102">
        <f t="shared" si="22"/>
        <v>0</v>
      </c>
      <c r="N58" s="102">
        <f t="shared" si="22"/>
        <v>22.5</v>
      </c>
      <c r="O58" s="102">
        <f t="shared" si="22"/>
        <v>0</v>
      </c>
      <c r="P58" s="102">
        <f t="shared" si="22"/>
        <v>22.5</v>
      </c>
      <c r="Q58" s="102">
        <f t="shared" si="22"/>
        <v>1008.5</v>
      </c>
      <c r="R58" s="102">
        <f t="shared" si="22"/>
        <v>190.94</v>
      </c>
      <c r="S58" s="102">
        <f t="shared" si="22"/>
        <v>1199.44</v>
      </c>
      <c r="T58" s="102">
        <f t="shared" si="22"/>
        <v>2398.3200000000002</v>
      </c>
    </row>
    <row r="59" spans="1:20" ht="30" customHeight="1">
      <c r="A59" s="26">
        <v>39</v>
      </c>
      <c r="B59" s="115" t="s">
        <v>37</v>
      </c>
      <c r="C59" s="98">
        <v>828</v>
      </c>
      <c r="D59" s="98">
        <v>14.7</v>
      </c>
      <c r="E59" s="99">
        <v>406</v>
      </c>
      <c r="F59" s="100">
        <v>112.85</v>
      </c>
      <c r="G59" s="100">
        <f t="shared" si="0"/>
        <v>1361.55</v>
      </c>
      <c r="H59" s="100">
        <v>0</v>
      </c>
      <c r="I59" s="100">
        <v>12.2</v>
      </c>
      <c r="J59" s="100">
        <f t="shared" si="1"/>
        <v>12.2</v>
      </c>
      <c r="K59" s="100">
        <v>26</v>
      </c>
      <c r="L59" s="100">
        <v>0</v>
      </c>
      <c r="M59" s="100">
        <f t="shared" si="2"/>
        <v>26</v>
      </c>
      <c r="N59" s="100">
        <v>30</v>
      </c>
      <c r="O59" s="100">
        <v>15.3</v>
      </c>
      <c r="P59" s="100">
        <f t="shared" si="3"/>
        <v>45.3</v>
      </c>
      <c r="Q59" s="100">
        <f t="shared" si="4"/>
        <v>462</v>
      </c>
      <c r="R59" s="100">
        <f t="shared" si="5"/>
        <v>140.35</v>
      </c>
      <c r="S59" s="100">
        <f t="shared" si="6"/>
        <v>602.35</v>
      </c>
      <c r="T59" s="100">
        <f t="shared" si="7"/>
        <v>1445.05</v>
      </c>
    </row>
    <row r="60" spans="1:20" ht="30" customHeight="1">
      <c r="A60" s="26">
        <v>40</v>
      </c>
      <c r="B60" s="97" t="s">
        <v>38</v>
      </c>
      <c r="C60" s="98">
        <v>1150</v>
      </c>
      <c r="D60" s="98">
        <v>0</v>
      </c>
      <c r="E60" s="99">
        <v>230</v>
      </c>
      <c r="F60" s="100">
        <v>0</v>
      </c>
      <c r="G60" s="100">
        <f t="shared" si="0"/>
        <v>1380</v>
      </c>
      <c r="H60" s="100">
        <v>61</v>
      </c>
      <c r="I60" s="100">
        <v>0</v>
      </c>
      <c r="J60" s="100">
        <f t="shared" si="1"/>
        <v>61</v>
      </c>
      <c r="K60" s="100">
        <v>17</v>
      </c>
      <c r="L60" s="100">
        <v>0</v>
      </c>
      <c r="M60" s="100">
        <f t="shared" si="2"/>
        <v>17</v>
      </c>
      <c r="N60" s="100">
        <v>0</v>
      </c>
      <c r="O60" s="100">
        <v>0</v>
      </c>
      <c r="P60" s="100">
        <f t="shared" si="3"/>
        <v>0</v>
      </c>
      <c r="Q60" s="100">
        <f t="shared" si="4"/>
        <v>308</v>
      </c>
      <c r="R60" s="100">
        <f t="shared" si="5"/>
        <v>0</v>
      </c>
      <c r="S60" s="100">
        <f t="shared" si="6"/>
        <v>308</v>
      </c>
      <c r="T60" s="100">
        <f t="shared" si="7"/>
        <v>1458</v>
      </c>
    </row>
    <row r="61" spans="1:20" s="14" customFormat="1" ht="30" customHeight="1">
      <c r="A61" s="29"/>
      <c r="B61" s="118" t="s">
        <v>37</v>
      </c>
      <c r="C61" s="105">
        <f t="shared" ref="C61:T61" si="23">+C59+C60</f>
        <v>1978</v>
      </c>
      <c r="D61" s="105">
        <f t="shared" si="23"/>
        <v>14.7</v>
      </c>
      <c r="E61" s="106">
        <f t="shared" si="23"/>
        <v>636</v>
      </c>
      <c r="F61" s="105">
        <f t="shared" si="23"/>
        <v>112.85</v>
      </c>
      <c r="G61" s="105">
        <f t="shared" si="23"/>
        <v>2741.55</v>
      </c>
      <c r="H61" s="105">
        <f t="shared" si="23"/>
        <v>61</v>
      </c>
      <c r="I61" s="105">
        <f t="shared" si="23"/>
        <v>12.2</v>
      </c>
      <c r="J61" s="105">
        <f t="shared" si="23"/>
        <v>73.2</v>
      </c>
      <c r="K61" s="105">
        <f t="shared" si="23"/>
        <v>43</v>
      </c>
      <c r="L61" s="105">
        <f t="shared" si="23"/>
        <v>0</v>
      </c>
      <c r="M61" s="105">
        <f t="shared" si="23"/>
        <v>43</v>
      </c>
      <c r="N61" s="105">
        <f t="shared" si="23"/>
        <v>30</v>
      </c>
      <c r="O61" s="105">
        <f t="shared" si="23"/>
        <v>15.3</v>
      </c>
      <c r="P61" s="105">
        <f t="shared" si="23"/>
        <v>45.3</v>
      </c>
      <c r="Q61" s="105">
        <f t="shared" si="23"/>
        <v>770</v>
      </c>
      <c r="R61" s="105">
        <f t="shared" si="23"/>
        <v>140.35</v>
      </c>
      <c r="S61" s="105">
        <f t="shared" si="23"/>
        <v>910.35</v>
      </c>
      <c r="T61" s="105">
        <f t="shared" si="23"/>
        <v>2903.05</v>
      </c>
    </row>
    <row r="62" spans="1:20" ht="30" customHeight="1">
      <c r="A62" s="26">
        <v>41</v>
      </c>
      <c r="B62" s="97" t="s">
        <v>39</v>
      </c>
      <c r="C62" s="98">
        <v>1649.53</v>
      </c>
      <c r="D62" s="98">
        <v>343.41</v>
      </c>
      <c r="E62" s="99">
        <f>724+20</f>
        <v>744</v>
      </c>
      <c r="F62" s="100">
        <v>104.31</v>
      </c>
      <c r="G62" s="100">
        <f t="shared" si="0"/>
        <v>2841.25</v>
      </c>
      <c r="H62" s="100">
        <v>17.260000000000002</v>
      </c>
      <c r="I62" s="100">
        <v>16.47</v>
      </c>
      <c r="J62" s="100">
        <f t="shared" si="1"/>
        <v>33.730000000000004</v>
      </c>
      <c r="K62" s="100">
        <v>26</v>
      </c>
      <c r="L62" s="100">
        <v>8</v>
      </c>
      <c r="M62" s="100">
        <f t="shared" si="2"/>
        <v>34</v>
      </c>
      <c r="N62" s="100">
        <v>50</v>
      </c>
      <c r="O62" s="100">
        <v>17</v>
      </c>
      <c r="P62" s="100">
        <f t="shared" si="3"/>
        <v>67</v>
      </c>
      <c r="Q62" s="100">
        <f t="shared" si="4"/>
        <v>837.26</v>
      </c>
      <c r="R62" s="100">
        <f t="shared" si="5"/>
        <v>145.78</v>
      </c>
      <c r="S62" s="100">
        <f t="shared" si="6"/>
        <v>983.04</v>
      </c>
      <c r="T62" s="100">
        <f t="shared" si="7"/>
        <v>2975.9799999999996</v>
      </c>
    </row>
    <row r="63" spans="1:20" ht="30" customHeight="1">
      <c r="A63" s="26">
        <v>42</v>
      </c>
      <c r="B63" s="116" t="s">
        <v>227</v>
      </c>
      <c r="C63" s="98">
        <v>2221.16</v>
      </c>
      <c r="D63" s="98">
        <v>0</v>
      </c>
      <c r="E63" s="99">
        <v>565</v>
      </c>
      <c r="F63" s="100">
        <v>51.05</v>
      </c>
      <c r="G63" s="100">
        <f t="shared" si="0"/>
        <v>2837.21</v>
      </c>
      <c r="H63" s="100">
        <v>14.38</v>
      </c>
      <c r="I63" s="100">
        <v>21.35</v>
      </c>
      <c r="J63" s="100">
        <f t="shared" si="1"/>
        <v>35.730000000000004</v>
      </c>
      <c r="K63" s="100">
        <v>26.25</v>
      </c>
      <c r="L63" s="100">
        <v>10</v>
      </c>
      <c r="M63" s="100">
        <f t="shared" si="2"/>
        <v>36.25</v>
      </c>
      <c r="N63" s="100">
        <v>0</v>
      </c>
      <c r="O63" s="100">
        <v>5</v>
      </c>
      <c r="P63" s="100">
        <f t="shared" si="3"/>
        <v>5</v>
      </c>
      <c r="Q63" s="100">
        <f t="shared" si="4"/>
        <v>605.63</v>
      </c>
      <c r="R63" s="100">
        <f t="shared" si="5"/>
        <v>87.4</v>
      </c>
      <c r="S63" s="100">
        <f t="shared" si="6"/>
        <v>693.03</v>
      </c>
      <c r="T63" s="100">
        <f t="shared" si="7"/>
        <v>2914.1899999999996</v>
      </c>
    </row>
    <row r="64" spans="1:20" s="14" customFormat="1" ht="30" customHeight="1">
      <c r="A64" s="29"/>
      <c r="B64" s="101" t="s">
        <v>39</v>
      </c>
      <c r="C64" s="102">
        <f t="shared" ref="C64:T64" si="24">+C62+C63</f>
        <v>3870.6899999999996</v>
      </c>
      <c r="D64" s="102">
        <f t="shared" si="24"/>
        <v>343.41</v>
      </c>
      <c r="E64" s="103">
        <f t="shared" si="24"/>
        <v>1309</v>
      </c>
      <c r="F64" s="102">
        <f t="shared" si="24"/>
        <v>155.36000000000001</v>
      </c>
      <c r="G64" s="102">
        <f t="shared" si="24"/>
        <v>5678.46</v>
      </c>
      <c r="H64" s="102">
        <f t="shared" si="24"/>
        <v>31.64</v>
      </c>
      <c r="I64" s="102">
        <f t="shared" si="24"/>
        <v>37.82</v>
      </c>
      <c r="J64" s="102">
        <f t="shared" si="24"/>
        <v>69.460000000000008</v>
      </c>
      <c r="K64" s="102">
        <f t="shared" si="24"/>
        <v>52.25</v>
      </c>
      <c r="L64" s="102">
        <f t="shared" si="24"/>
        <v>18</v>
      </c>
      <c r="M64" s="102">
        <f t="shared" si="24"/>
        <v>70.25</v>
      </c>
      <c r="N64" s="102">
        <f t="shared" si="24"/>
        <v>50</v>
      </c>
      <c r="O64" s="102">
        <f t="shared" si="24"/>
        <v>22</v>
      </c>
      <c r="P64" s="102">
        <f t="shared" si="24"/>
        <v>72</v>
      </c>
      <c r="Q64" s="102">
        <f t="shared" si="24"/>
        <v>1442.8899999999999</v>
      </c>
      <c r="R64" s="102">
        <f t="shared" si="24"/>
        <v>233.18</v>
      </c>
      <c r="S64" s="102">
        <f t="shared" si="24"/>
        <v>1676.07</v>
      </c>
      <c r="T64" s="102">
        <f t="shared" si="24"/>
        <v>5890.1699999999992</v>
      </c>
    </row>
    <row r="65" spans="1:20" ht="30" customHeight="1">
      <c r="A65" s="26">
        <v>43</v>
      </c>
      <c r="B65" s="97" t="s">
        <v>40</v>
      </c>
      <c r="C65" s="98">
        <v>1171.5200000000002</v>
      </c>
      <c r="D65" s="98">
        <v>137.82</v>
      </c>
      <c r="E65" s="99">
        <f>346+16</f>
        <v>362</v>
      </c>
      <c r="F65" s="100">
        <v>84.98</v>
      </c>
      <c r="G65" s="100">
        <f t="shared" si="0"/>
        <v>1756.3200000000002</v>
      </c>
      <c r="H65" s="100">
        <v>32</v>
      </c>
      <c r="I65" s="100">
        <v>12.2</v>
      </c>
      <c r="J65" s="100">
        <f t="shared" si="1"/>
        <v>44.2</v>
      </c>
      <c r="K65" s="100">
        <v>20</v>
      </c>
      <c r="L65" s="100">
        <v>1.75</v>
      </c>
      <c r="M65" s="100">
        <f t="shared" si="2"/>
        <v>21.75</v>
      </c>
      <c r="N65" s="100">
        <v>50</v>
      </c>
      <c r="O65" s="100">
        <v>5</v>
      </c>
      <c r="P65" s="100">
        <f t="shared" si="3"/>
        <v>55</v>
      </c>
      <c r="Q65" s="100">
        <f t="shared" si="4"/>
        <v>464</v>
      </c>
      <c r="R65" s="100">
        <f t="shared" si="5"/>
        <v>103.93</v>
      </c>
      <c r="S65" s="100">
        <f t="shared" si="6"/>
        <v>567.93000000000006</v>
      </c>
      <c r="T65" s="100">
        <f t="shared" si="7"/>
        <v>1877.2700000000002</v>
      </c>
    </row>
    <row r="66" spans="1:20" ht="30" customHeight="1">
      <c r="A66" s="26">
        <v>44</v>
      </c>
      <c r="B66" s="97" t="s">
        <v>41</v>
      </c>
      <c r="C66" s="98">
        <v>1045.04</v>
      </c>
      <c r="D66" s="98">
        <v>0</v>
      </c>
      <c r="E66" s="99">
        <v>181</v>
      </c>
      <c r="F66" s="100">
        <v>0</v>
      </c>
      <c r="G66" s="100">
        <f t="shared" si="0"/>
        <v>1226.04</v>
      </c>
      <c r="H66" s="100">
        <v>21</v>
      </c>
      <c r="I66" s="100">
        <v>0</v>
      </c>
      <c r="J66" s="100">
        <f t="shared" si="1"/>
        <v>21</v>
      </c>
      <c r="K66" s="100">
        <v>21</v>
      </c>
      <c r="L66" s="100">
        <v>0</v>
      </c>
      <c r="M66" s="100">
        <f t="shared" si="2"/>
        <v>21</v>
      </c>
      <c r="N66" s="100">
        <v>0</v>
      </c>
      <c r="O66" s="100">
        <v>0</v>
      </c>
      <c r="P66" s="100">
        <f t="shared" si="3"/>
        <v>0</v>
      </c>
      <c r="Q66" s="100">
        <f t="shared" si="4"/>
        <v>223</v>
      </c>
      <c r="R66" s="100">
        <f t="shared" si="5"/>
        <v>0</v>
      </c>
      <c r="S66" s="100">
        <f t="shared" si="6"/>
        <v>223</v>
      </c>
      <c r="T66" s="100">
        <f t="shared" si="7"/>
        <v>1268.04</v>
      </c>
    </row>
    <row r="67" spans="1:20" s="14" customFormat="1" ht="30" customHeight="1">
      <c r="A67" s="29"/>
      <c r="B67" s="101" t="s">
        <v>40</v>
      </c>
      <c r="C67" s="102">
        <f t="shared" ref="C67:T67" si="25">+C65+C66</f>
        <v>2216.5600000000004</v>
      </c>
      <c r="D67" s="102">
        <f t="shared" si="25"/>
        <v>137.82</v>
      </c>
      <c r="E67" s="103">
        <f t="shared" si="25"/>
        <v>543</v>
      </c>
      <c r="F67" s="102">
        <f t="shared" si="25"/>
        <v>84.98</v>
      </c>
      <c r="G67" s="102">
        <f t="shared" si="25"/>
        <v>2982.36</v>
      </c>
      <c r="H67" s="102">
        <f t="shared" si="25"/>
        <v>53</v>
      </c>
      <c r="I67" s="102">
        <f t="shared" si="25"/>
        <v>12.2</v>
      </c>
      <c r="J67" s="102">
        <f t="shared" si="25"/>
        <v>65.2</v>
      </c>
      <c r="K67" s="102">
        <f t="shared" si="25"/>
        <v>41</v>
      </c>
      <c r="L67" s="102">
        <f t="shared" si="25"/>
        <v>1.75</v>
      </c>
      <c r="M67" s="102">
        <f t="shared" si="25"/>
        <v>42.75</v>
      </c>
      <c r="N67" s="102">
        <f t="shared" si="25"/>
        <v>50</v>
      </c>
      <c r="O67" s="102">
        <f t="shared" si="25"/>
        <v>5</v>
      </c>
      <c r="P67" s="102">
        <f t="shared" si="25"/>
        <v>55</v>
      </c>
      <c r="Q67" s="102">
        <f t="shared" si="25"/>
        <v>687</v>
      </c>
      <c r="R67" s="102">
        <f t="shared" si="25"/>
        <v>103.93</v>
      </c>
      <c r="S67" s="102">
        <f t="shared" si="25"/>
        <v>790.93000000000006</v>
      </c>
      <c r="T67" s="102">
        <f t="shared" si="25"/>
        <v>3145.3100000000004</v>
      </c>
    </row>
    <row r="68" spans="1:20" ht="30" customHeight="1">
      <c r="A68" s="26">
        <v>45</v>
      </c>
      <c r="B68" s="97" t="s">
        <v>42</v>
      </c>
      <c r="C68" s="98">
        <v>1207.8800000000001</v>
      </c>
      <c r="D68" s="98">
        <v>214.32</v>
      </c>
      <c r="E68" s="99">
        <v>315</v>
      </c>
      <c r="F68" s="100">
        <v>98.09</v>
      </c>
      <c r="G68" s="100">
        <f t="shared" si="0"/>
        <v>1835.29</v>
      </c>
      <c r="H68" s="100">
        <v>13</v>
      </c>
      <c r="I68" s="100">
        <v>12.2</v>
      </c>
      <c r="J68" s="100">
        <f t="shared" si="1"/>
        <v>25.2</v>
      </c>
      <c r="K68" s="100">
        <v>20</v>
      </c>
      <c r="L68" s="100">
        <v>0</v>
      </c>
      <c r="M68" s="100">
        <f t="shared" si="2"/>
        <v>20</v>
      </c>
      <c r="N68" s="100">
        <v>60</v>
      </c>
      <c r="O68" s="100">
        <v>0</v>
      </c>
      <c r="P68" s="100">
        <f t="shared" si="3"/>
        <v>60</v>
      </c>
      <c r="Q68" s="100">
        <f t="shared" si="4"/>
        <v>408</v>
      </c>
      <c r="R68" s="100">
        <f t="shared" si="5"/>
        <v>110.29</v>
      </c>
      <c r="S68" s="100">
        <f t="shared" si="6"/>
        <v>518.29</v>
      </c>
      <c r="T68" s="100">
        <f t="shared" si="7"/>
        <v>1940.49</v>
      </c>
    </row>
    <row r="69" spans="1:20" ht="30" customHeight="1">
      <c r="A69" s="26">
        <v>46</v>
      </c>
      <c r="B69" s="97" t="s">
        <v>43</v>
      </c>
      <c r="C69" s="98">
        <v>217.07999999999998</v>
      </c>
      <c r="D69" s="98">
        <v>0</v>
      </c>
      <c r="E69" s="99">
        <v>386</v>
      </c>
      <c r="F69" s="100">
        <v>0</v>
      </c>
      <c r="G69" s="100">
        <f t="shared" si="0"/>
        <v>603.07999999999993</v>
      </c>
      <c r="H69" s="100">
        <v>26</v>
      </c>
      <c r="I69" s="100">
        <v>6.1</v>
      </c>
      <c r="J69" s="100">
        <f t="shared" si="1"/>
        <v>32.1</v>
      </c>
      <c r="K69" s="100">
        <v>43</v>
      </c>
      <c r="L69" s="100">
        <v>0</v>
      </c>
      <c r="M69" s="100">
        <f t="shared" si="2"/>
        <v>43</v>
      </c>
      <c r="N69" s="100">
        <v>0</v>
      </c>
      <c r="O69" s="100">
        <v>0</v>
      </c>
      <c r="P69" s="100">
        <f t="shared" si="3"/>
        <v>0</v>
      </c>
      <c r="Q69" s="100">
        <f t="shared" si="4"/>
        <v>455</v>
      </c>
      <c r="R69" s="100">
        <f t="shared" si="5"/>
        <v>6.1</v>
      </c>
      <c r="S69" s="100">
        <f t="shared" si="6"/>
        <v>461.1</v>
      </c>
      <c r="T69" s="100">
        <f t="shared" si="7"/>
        <v>678.18000000000006</v>
      </c>
    </row>
    <row r="70" spans="1:20" s="14" customFormat="1" ht="30" customHeight="1">
      <c r="A70" s="29"/>
      <c r="B70" s="101" t="s">
        <v>42</v>
      </c>
      <c r="C70" s="102">
        <f t="shared" ref="C70:T70" si="26">+C68+C69</f>
        <v>1424.96</v>
      </c>
      <c r="D70" s="102">
        <f t="shared" si="26"/>
        <v>214.32</v>
      </c>
      <c r="E70" s="103">
        <f t="shared" si="26"/>
        <v>701</v>
      </c>
      <c r="F70" s="102">
        <f t="shared" si="26"/>
        <v>98.09</v>
      </c>
      <c r="G70" s="102">
        <f t="shared" si="26"/>
        <v>2438.37</v>
      </c>
      <c r="H70" s="102">
        <f t="shared" si="26"/>
        <v>39</v>
      </c>
      <c r="I70" s="102">
        <f t="shared" si="26"/>
        <v>18.299999999999997</v>
      </c>
      <c r="J70" s="102">
        <f t="shared" si="26"/>
        <v>57.3</v>
      </c>
      <c r="K70" s="102">
        <f t="shared" si="26"/>
        <v>63</v>
      </c>
      <c r="L70" s="102">
        <f t="shared" si="26"/>
        <v>0</v>
      </c>
      <c r="M70" s="102">
        <f t="shared" si="26"/>
        <v>63</v>
      </c>
      <c r="N70" s="102">
        <f t="shared" si="26"/>
        <v>60</v>
      </c>
      <c r="O70" s="102">
        <f t="shared" si="26"/>
        <v>0</v>
      </c>
      <c r="P70" s="102">
        <f t="shared" si="26"/>
        <v>60</v>
      </c>
      <c r="Q70" s="102">
        <f t="shared" si="26"/>
        <v>863</v>
      </c>
      <c r="R70" s="102">
        <f t="shared" si="26"/>
        <v>116.39</v>
      </c>
      <c r="S70" s="102">
        <f t="shared" si="26"/>
        <v>979.39</v>
      </c>
      <c r="T70" s="102">
        <f t="shared" si="26"/>
        <v>2618.67</v>
      </c>
    </row>
    <row r="71" spans="1:20" ht="30" customHeight="1">
      <c r="A71" s="26">
        <v>47</v>
      </c>
      <c r="B71" s="97" t="s">
        <v>217</v>
      </c>
      <c r="C71" s="98">
        <v>710.99999999999989</v>
      </c>
      <c r="D71" s="98">
        <v>16</v>
      </c>
      <c r="E71" s="99">
        <v>505</v>
      </c>
      <c r="F71" s="100">
        <v>848.75</v>
      </c>
      <c r="G71" s="100">
        <f t="shared" si="0"/>
        <v>2080.75</v>
      </c>
      <c r="H71" s="100">
        <v>34</v>
      </c>
      <c r="I71" s="100">
        <v>3.06</v>
      </c>
      <c r="J71" s="100">
        <f t="shared" si="1"/>
        <v>37.06</v>
      </c>
      <c r="K71" s="100">
        <v>40</v>
      </c>
      <c r="L71" s="100">
        <v>0</v>
      </c>
      <c r="M71" s="100">
        <f t="shared" si="2"/>
        <v>40</v>
      </c>
      <c r="N71" s="100">
        <v>44</v>
      </c>
      <c r="O71" s="100">
        <v>0</v>
      </c>
      <c r="P71" s="100">
        <f t="shared" si="3"/>
        <v>44</v>
      </c>
      <c r="Q71" s="100">
        <f t="shared" si="4"/>
        <v>623</v>
      </c>
      <c r="R71" s="100">
        <f t="shared" si="5"/>
        <v>851.81</v>
      </c>
      <c r="S71" s="100">
        <f t="shared" si="6"/>
        <v>1474.81</v>
      </c>
      <c r="T71" s="100">
        <f t="shared" si="7"/>
        <v>2201.81</v>
      </c>
    </row>
    <row r="72" spans="1:20" ht="30" customHeight="1">
      <c r="A72" s="26">
        <v>48</v>
      </c>
      <c r="B72" s="114" t="s">
        <v>243</v>
      </c>
      <c r="C72" s="98">
        <v>2166.59</v>
      </c>
      <c r="D72" s="98">
        <v>0</v>
      </c>
      <c r="E72" s="99">
        <v>359</v>
      </c>
      <c r="F72" s="100">
        <v>24.4</v>
      </c>
      <c r="G72" s="100">
        <f t="shared" si="0"/>
        <v>2549.9900000000002</v>
      </c>
      <c r="H72" s="100">
        <v>10</v>
      </c>
      <c r="I72" s="100">
        <v>0</v>
      </c>
      <c r="J72" s="100">
        <f t="shared" si="1"/>
        <v>10</v>
      </c>
      <c r="K72" s="100">
        <v>39.75</v>
      </c>
      <c r="L72" s="100">
        <v>0</v>
      </c>
      <c r="M72" s="100">
        <f t="shared" si="2"/>
        <v>39.75</v>
      </c>
      <c r="N72" s="100">
        <v>0</v>
      </c>
      <c r="O72" s="100">
        <v>0</v>
      </c>
      <c r="P72" s="100">
        <f t="shared" si="3"/>
        <v>0</v>
      </c>
      <c r="Q72" s="100">
        <f t="shared" si="4"/>
        <v>408.75</v>
      </c>
      <c r="R72" s="100">
        <f t="shared" si="5"/>
        <v>24.4</v>
      </c>
      <c r="S72" s="100">
        <f t="shared" si="6"/>
        <v>433.15</v>
      </c>
      <c r="T72" s="100">
        <f t="shared" si="7"/>
        <v>2599.7400000000002</v>
      </c>
    </row>
    <row r="73" spans="1:20" s="14" customFormat="1" ht="30" customHeight="1">
      <c r="A73" s="29"/>
      <c r="B73" s="101" t="s">
        <v>217</v>
      </c>
      <c r="C73" s="102">
        <f t="shared" ref="C73:T73" si="27">+C71+C72</f>
        <v>2877.59</v>
      </c>
      <c r="D73" s="102">
        <f t="shared" si="27"/>
        <v>16</v>
      </c>
      <c r="E73" s="103">
        <f t="shared" si="27"/>
        <v>864</v>
      </c>
      <c r="F73" s="102">
        <f t="shared" si="27"/>
        <v>873.15</v>
      </c>
      <c r="G73" s="102">
        <f t="shared" si="27"/>
        <v>4630.74</v>
      </c>
      <c r="H73" s="102">
        <f t="shared" si="27"/>
        <v>44</v>
      </c>
      <c r="I73" s="102">
        <f t="shared" si="27"/>
        <v>3.06</v>
      </c>
      <c r="J73" s="102">
        <f t="shared" si="27"/>
        <v>47.06</v>
      </c>
      <c r="K73" s="102">
        <f t="shared" si="27"/>
        <v>79.75</v>
      </c>
      <c r="L73" s="102">
        <f t="shared" si="27"/>
        <v>0</v>
      </c>
      <c r="M73" s="102">
        <f t="shared" si="27"/>
        <v>79.75</v>
      </c>
      <c r="N73" s="102">
        <f t="shared" si="27"/>
        <v>44</v>
      </c>
      <c r="O73" s="102">
        <f t="shared" si="27"/>
        <v>0</v>
      </c>
      <c r="P73" s="102">
        <f t="shared" si="27"/>
        <v>44</v>
      </c>
      <c r="Q73" s="102">
        <f t="shared" si="27"/>
        <v>1031.75</v>
      </c>
      <c r="R73" s="102">
        <f t="shared" si="27"/>
        <v>876.20999999999992</v>
      </c>
      <c r="S73" s="102">
        <f t="shared" si="27"/>
        <v>1907.96</v>
      </c>
      <c r="T73" s="102">
        <f t="shared" si="27"/>
        <v>4801.55</v>
      </c>
    </row>
    <row r="74" spans="1:20" ht="30" customHeight="1">
      <c r="A74" s="26">
        <v>49</v>
      </c>
      <c r="B74" s="97" t="s">
        <v>44</v>
      </c>
      <c r="C74" s="98">
        <v>2148.04</v>
      </c>
      <c r="D74" s="98">
        <v>226.97</v>
      </c>
      <c r="E74" s="99">
        <v>662</v>
      </c>
      <c r="F74" s="100">
        <v>155.57</v>
      </c>
      <c r="G74" s="100">
        <f t="shared" ref="G74:G135" si="28">+C74+D74+E74+F74</f>
        <v>3192.58</v>
      </c>
      <c r="H74" s="100">
        <v>20</v>
      </c>
      <c r="I74" s="100">
        <v>12.2</v>
      </c>
      <c r="J74" s="100">
        <f t="shared" ref="J74:J135" si="29">+H74+I74</f>
        <v>32.200000000000003</v>
      </c>
      <c r="K74" s="100">
        <v>26</v>
      </c>
      <c r="L74" s="100">
        <v>0</v>
      </c>
      <c r="M74" s="100">
        <f t="shared" ref="M74:M135" si="30">+K74+L74</f>
        <v>26</v>
      </c>
      <c r="N74" s="100">
        <v>37.5</v>
      </c>
      <c r="O74" s="100">
        <v>34</v>
      </c>
      <c r="P74" s="100">
        <f t="shared" ref="P74:P135" si="31">+N74+O74</f>
        <v>71.5</v>
      </c>
      <c r="Q74" s="100">
        <f t="shared" ref="Q74:Q135" si="32">+E74+H74+K74+N74</f>
        <v>745.5</v>
      </c>
      <c r="R74" s="100">
        <f t="shared" ref="R74:R135" si="33">+F74+I74+L74+O74</f>
        <v>201.76999999999998</v>
      </c>
      <c r="S74" s="100">
        <f t="shared" ref="S74:S135" si="34">+Q74+R74</f>
        <v>947.27</v>
      </c>
      <c r="T74" s="100">
        <f t="shared" ref="T74:T135" si="35">+S74+C74+D74</f>
        <v>3322.2799999999997</v>
      </c>
    </row>
    <row r="75" spans="1:20" ht="30" customHeight="1">
      <c r="A75" s="26">
        <v>50</v>
      </c>
      <c r="B75" s="116" t="s">
        <v>228</v>
      </c>
      <c r="C75" s="98">
        <v>1538.0400000000002</v>
      </c>
      <c r="D75" s="98">
        <v>0</v>
      </c>
      <c r="E75" s="99">
        <v>265.2</v>
      </c>
      <c r="F75" s="100">
        <v>39.520000000000003</v>
      </c>
      <c r="G75" s="100">
        <f t="shared" si="28"/>
        <v>1842.7600000000002</v>
      </c>
      <c r="H75" s="100">
        <v>23</v>
      </c>
      <c r="I75" s="100">
        <v>6.1</v>
      </c>
      <c r="J75" s="100">
        <f t="shared" si="29"/>
        <v>29.1</v>
      </c>
      <c r="K75" s="100">
        <v>30</v>
      </c>
      <c r="L75" s="100">
        <v>3.46</v>
      </c>
      <c r="M75" s="100">
        <f t="shared" si="30"/>
        <v>33.46</v>
      </c>
      <c r="N75" s="100">
        <v>0</v>
      </c>
      <c r="O75" s="100">
        <v>0</v>
      </c>
      <c r="P75" s="100">
        <f t="shared" si="31"/>
        <v>0</v>
      </c>
      <c r="Q75" s="100">
        <f t="shared" si="32"/>
        <v>318.2</v>
      </c>
      <c r="R75" s="100">
        <f t="shared" si="33"/>
        <v>49.080000000000005</v>
      </c>
      <c r="S75" s="100">
        <f t="shared" si="34"/>
        <v>367.28</v>
      </c>
      <c r="T75" s="100">
        <f t="shared" si="35"/>
        <v>1905.3200000000002</v>
      </c>
    </row>
    <row r="76" spans="1:20" ht="30" customHeight="1">
      <c r="A76" s="26">
        <v>51</v>
      </c>
      <c r="B76" s="97" t="s">
        <v>45</v>
      </c>
      <c r="C76" s="98">
        <v>746.92000000000007</v>
      </c>
      <c r="D76" s="98">
        <v>0</v>
      </c>
      <c r="E76" s="99">
        <v>79</v>
      </c>
      <c r="F76" s="100">
        <v>30.51</v>
      </c>
      <c r="G76" s="100">
        <f t="shared" si="28"/>
        <v>856.43000000000006</v>
      </c>
      <c r="H76" s="100">
        <v>4</v>
      </c>
      <c r="I76" s="100">
        <v>3.06</v>
      </c>
      <c r="J76" s="100">
        <f t="shared" si="29"/>
        <v>7.0600000000000005</v>
      </c>
      <c r="K76" s="100">
        <v>4</v>
      </c>
      <c r="L76" s="100">
        <v>0</v>
      </c>
      <c r="M76" s="100">
        <f t="shared" si="30"/>
        <v>4</v>
      </c>
      <c r="N76" s="100">
        <v>0</v>
      </c>
      <c r="O76" s="100">
        <v>0</v>
      </c>
      <c r="P76" s="100">
        <f t="shared" si="31"/>
        <v>0</v>
      </c>
      <c r="Q76" s="100">
        <f t="shared" si="32"/>
        <v>87</v>
      </c>
      <c r="R76" s="100">
        <f t="shared" si="33"/>
        <v>33.57</v>
      </c>
      <c r="S76" s="100">
        <f t="shared" si="34"/>
        <v>120.57</v>
      </c>
      <c r="T76" s="100">
        <f t="shared" si="35"/>
        <v>867.49</v>
      </c>
    </row>
    <row r="77" spans="1:20" s="14" customFormat="1" ht="30" customHeight="1">
      <c r="A77" s="29"/>
      <c r="B77" s="101" t="s">
        <v>44</v>
      </c>
      <c r="C77" s="105">
        <f t="shared" ref="C77:T77" si="36">+C74+C75+C76</f>
        <v>4433</v>
      </c>
      <c r="D77" s="105">
        <f t="shared" si="36"/>
        <v>226.97</v>
      </c>
      <c r="E77" s="106">
        <f t="shared" si="36"/>
        <v>1006.2</v>
      </c>
      <c r="F77" s="105">
        <f t="shared" si="36"/>
        <v>225.6</v>
      </c>
      <c r="G77" s="105">
        <f t="shared" si="36"/>
        <v>5891.77</v>
      </c>
      <c r="H77" s="105">
        <f t="shared" si="36"/>
        <v>47</v>
      </c>
      <c r="I77" s="105">
        <f t="shared" si="36"/>
        <v>21.359999999999996</v>
      </c>
      <c r="J77" s="105">
        <f t="shared" si="36"/>
        <v>68.36</v>
      </c>
      <c r="K77" s="105">
        <f t="shared" si="36"/>
        <v>60</v>
      </c>
      <c r="L77" s="105">
        <f t="shared" si="36"/>
        <v>3.46</v>
      </c>
      <c r="M77" s="105">
        <f t="shared" si="36"/>
        <v>63.46</v>
      </c>
      <c r="N77" s="105">
        <f t="shared" si="36"/>
        <v>37.5</v>
      </c>
      <c r="O77" s="105">
        <f t="shared" si="36"/>
        <v>34</v>
      </c>
      <c r="P77" s="105">
        <f t="shared" si="36"/>
        <v>71.5</v>
      </c>
      <c r="Q77" s="105">
        <f t="shared" si="36"/>
        <v>1150.7</v>
      </c>
      <c r="R77" s="105">
        <f t="shared" si="36"/>
        <v>284.42</v>
      </c>
      <c r="S77" s="105">
        <f t="shared" si="36"/>
        <v>1435.12</v>
      </c>
      <c r="T77" s="105">
        <f t="shared" si="36"/>
        <v>6095.09</v>
      </c>
    </row>
    <row r="78" spans="1:20" ht="30" customHeight="1">
      <c r="A78" s="26">
        <v>52</v>
      </c>
      <c r="B78" s="97" t="s">
        <v>46</v>
      </c>
      <c r="C78" s="98">
        <v>2783.32</v>
      </c>
      <c r="D78" s="98">
        <v>348</v>
      </c>
      <c r="E78" s="99">
        <v>767</v>
      </c>
      <c r="F78" s="100">
        <v>249.26</v>
      </c>
      <c r="G78" s="100">
        <f t="shared" si="28"/>
        <v>4147.58</v>
      </c>
      <c r="H78" s="100">
        <v>8.51</v>
      </c>
      <c r="I78" s="100">
        <v>12.2</v>
      </c>
      <c r="J78" s="100">
        <f t="shared" si="29"/>
        <v>20.71</v>
      </c>
      <c r="K78" s="100">
        <v>35</v>
      </c>
      <c r="L78" s="100">
        <v>0</v>
      </c>
      <c r="M78" s="100">
        <f t="shared" si="30"/>
        <v>35</v>
      </c>
      <c r="N78" s="100">
        <v>100</v>
      </c>
      <c r="O78" s="100">
        <v>10</v>
      </c>
      <c r="P78" s="100">
        <f t="shared" si="31"/>
        <v>110</v>
      </c>
      <c r="Q78" s="100">
        <f t="shared" si="32"/>
        <v>910.51</v>
      </c>
      <c r="R78" s="100">
        <f t="shared" si="33"/>
        <v>271.45999999999998</v>
      </c>
      <c r="S78" s="100">
        <f t="shared" si="34"/>
        <v>1181.97</v>
      </c>
      <c r="T78" s="100">
        <f t="shared" si="35"/>
        <v>4313.29</v>
      </c>
    </row>
    <row r="79" spans="1:20" ht="30" customHeight="1">
      <c r="A79" s="26">
        <v>53</v>
      </c>
      <c r="B79" s="97" t="s">
        <v>47</v>
      </c>
      <c r="C79" s="98">
        <v>3170.95</v>
      </c>
      <c r="D79" s="98">
        <v>0</v>
      </c>
      <c r="E79" s="99">
        <v>575</v>
      </c>
      <c r="F79" s="100">
        <v>13.440000000000001</v>
      </c>
      <c r="G79" s="100">
        <f t="shared" si="28"/>
        <v>3759.39</v>
      </c>
      <c r="H79" s="100">
        <v>83</v>
      </c>
      <c r="I79" s="100">
        <v>12.2</v>
      </c>
      <c r="J79" s="100">
        <f t="shared" si="29"/>
        <v>95.2</v>
      </c>
      <c r="K79" s="100">
        <v>40</v>
      </c>
      <c r="L79" s="100">
        <v>0</v>
      </c>
      <c r="M79" s="100">
        <f t="shared" si="30"/>
        <v>40</v>
      </c>
      <c r="N79" s="100">
        <v>0</v>
      </c>
      <c r="O79" s="100">
        <v>0</v>
      </c>
      <c r="P79" s="100">
        <f t="shared" si="31"/>
        <v>0</v>
      </c>
      <c r="Q79" s="100">
        <f t="shared" si="32"/>
        <v>698</v>
      </c>
      <c r="R79" s="100">
        <f t="shared" si="33"/>
        <v>25.64</v>
      </c>
      <c r="S79" s="100">
        <f t="shared" si="34"/>
        <v>723.64</v>
      </c>
      <c r="T79" s="100">
        <f t="shared" si="35"/>
        <v>3894.5899999999997</v>
      </c>
    </row>
    <row r="80" spans="1:20" ht="30" customHeight="1">
      <c r="A80" s="26">
        <v>54</v>
      </c>
      <c r="B80" s="97" t="s">
        <v>48</v>
      </c>
      <c r="C80" s="98">
        <v>0</v>
      </c>
      <c r="D80" s="98">
        <v>0</v>
      </c>
      <c r="E80" s="99">
        <v>654</v>
      </c>
      <c r="F80" s="100">
        <v>35.83</v>
      </c>
      <c r="G80" s="100">
        <f t="shared" si="28"/>
        <v>689.83</v>
      </c>
      <c r="H80" s="100">
        <v>0</v>
      </c>
      <c r="I80" s="100">
        <v>0</v>
      </c>
      <c r="J80" s="100">
        <f t="shared" si="29"/>
        <v>0</v>
      </c>
      <c r="K80" s="100">
        <v>0</v>
      </c>
      <c r="L80" s="100">
        <v>0</v>
      </c>
      <c r="M80" s="100">
        <f t="shared" si="30"/>
        <v>0</v>
      </c>
      <c r="N80" s="100">
        <v>0</v>
      </c>
      <c r="O80" s="100">
        <v>0</v>
      </c>
      <c r="P80" s="100">
        <f t="shared" si="31"/>
        <v>0</v>
      </c>
      <c r="Q80" s="100">
        <f t="shared" si="32"/>
        <v>654</v>
      </c>
      <c r="R80" s="100">
        <f t="shared" si="33"/>
        <v>35.83</v>
      </c>
      <c r="S80" s="100">
        <f t="shared" si="34"/>
        <v>689.83</v>
      </c>
      <c r="T80" s="100">
        <f t="shared" si="35"/>
        <v>689.83</v>
      </c>
    </row>
    <row r="81" spans="1:20" s="14" customFormat="1" ht="30" customHeight="1">
      <c r="A81" s="29"/>
      <c r="B81" s="101" t="s">
        <v>46</v>
      </c>
      <c r="C81" s="105">
        <f t="shared" ref="C81:T81" si="37">+C78+C79+C80</f>
        <v>5954.27</v>
      </c>
      <c r="D81" s="105">
        <f t="shared" si="37"/>
        <v>348</v>
      </c>
      <c r="E81" s="106">
        <f t="shared" si="37"/>
        <v>1996</v>
      </c>
      <c r="F81" s="105">
        <f t="shared" si="37"/>
        <v>298.52999999999997</v>
      </c>
      <c r="G81" s="105">
        <f t="shared" si="37"/>
        <v>8596.7999999999993</v>
      </c>
      <c r="H81" s="105">
        <f t="shared" si="37"/>
        <v>91.51</v>
      </c>
      <c r="I81" s="105">
        <f t="shared" si="37"/>
        <v>24.4</v>
      </c>
      <c r="J81" s="105">
        <f t="shared" si="37"/>
        <v>115.91</v>
      </c>
      <c r="K81" s="105">
        <f t="shared" si="37"/>
        <v>75</v>
      </c>
      <c r="L81" s="105">
        <f t="shared" si="37"/>
        <v>0</v>
      </c>
      <c r="M81" s="105">
        <f t="shared" si="37"/>
        <v>75</v>
      </c>
      <c r="N81" s="105">
        <f t="shared" si="37"/>
        <v>100</v>
      </c>
      <c r="O81" s="105">
        <f t="shared" si="37"/>
        <v>10</v>
      </c>
      <c r="P81" s="105">
        <f t="shared" si="37"/>
        <v>110</v>
      </c>
      <c r="Q81" s="105">
        <f t="shared" si="37"/>
        <v>2262.5100000000002</v>
      </c>
      <c r="R81" s="105">
        <f t="shared" si="37"/>
        <v>332.92999999999995</v>
      </c>
      <c r="S81" s="105">
        <f t="shared" si="37"/>
        <v>2595.44</v>
      </c>
      <c r="T81" s="105">
        <f t="shared" si="37"/>
        <v>8897.7099999999991</v>
      </c>
    </row>
    <row r="82" spans="1:20" ht="30" customHeight="1">
      <c r="A82" s="26">
        <v>55</v>
      </c>
      <c r="B82" s="97" t="s">
        <v>49</v>
      </c>
      <c r="C82" s="98">
        <v>2160</v>
      </c>
      <c r="D82" s="98">
        <v>260</v>
      </c>
      <c r="E82" s="99">
        <v>758</v>
      </c>
      <c r="F82" s="100">
        <v>145.91999999999999</v>
      </c>
      <c r="G82" s="100">
        <f t="shared" si="28"/>
        <v>3323.92</v>
      </c>
      <c r="H82" s="100">
        <v>8</v>
      </c>
      <c r="I82" s="100">
        <v>12.2</v>
      </c>
      <c r="J82" s="100">
        <f t="shared" si="29"/>
        <v>20.2</v>
      </c>
      <c r="K82" s="100">
        <v>26</v>
      </c>
      <c r="L82" s="100">
        <v>0</v>
      </c>
      <c r="M82" s="100">
        <f t="shared" si="30"/>
        <v>26</v>
      </c>
      <c r="N82" s="100">
        <v>5</v>
      </c>
      <c r="O82" s="100">
        <v>0</v>
      </c>
      <c r="P82" s="100">
        <f t="shared" si="31"/>
        <v>5</v>
      </c>
      <c r="Q82" s="100">
        <f t="shared" si="32"/>
        <v>797</v>
      </c>
      <c r="R82" s="100">
        <f t="shared" si="33"/>
        <v>158.11999999999998</v>
      </c>
      <c r="S82" s="100">
        <f t="shared" si="34"/>
        <v>955.12</v>
      </c>
      <c r="T82" s="100">
        <f t="shared" si="35"/>
        <v>3375.12</v>
      </c>
    </row>
    <row r="83" spans="1:20" ht="30" customHeight="1">
      <c r="A83" s="26">
        <v>56</v>
      </c>
      <c r="B83" s="97" t="s">
        <v>50</v>
      </c>
      <c r="C83" s="98">
        <v>1644.8200000000002</v>
      </c>
      <c r="D83" s="98">
        <v>0</v>
      </c>
      <c r="E83" s="99">
        <v>219</v>
      </c>
      <c r="F83" s="100">
        <v>15.26</v>
      </c>
      <c r="G83" s="100">
        <f t="shared" si="28"/>
        <v>1879.0800000000002</v>
      </c>
      <c r="H83" s="100">
        <v>8</v>
      </c>
      <c r="I83" s="100">
        <v>3.06</v>
      </c>
      <c r="J83" s="100">
        <f t="shared" si="29"/>
        <v>11.06</v>
      </c>
      <c r="K83" s="100">
        <v>17</v>
      </c>
      <c r="L83" s="100">
        <v>0</v>
      </c>
      <c r="M83" s="100">
        <f t="shared" si="30"/>
        <v>17</v>
      </c>
      <c r="N83" s="100">
        <v>3.5</v>
      </c>
      <c r="O83" s="100">
        <v>0</v>
      </c>
      <c r="P83" s="100">
        <f t="shared" si="31"/>
        <v>3.5</v>
      </c>
      <c r="Q83" s="100">
        <f t="shared" si="32"/>
        <v>247.5</v>
      </c>
      <c r="R83" s="100">
        <f t="shared" si="33"/>
        <v>18.32</v>
      </c>
      <c r="S83" s="100">
        <f t="shared" si="34"/>
        <v>265.82</v>
      </c>
      <c r="T83" s="100">
        <f t="shared" si="35"/>
        <v>1910.64</v>
      </c>
    </row>
    <row r="84" spans="1:20" s="14" customFormat="1" ht="30" customHeight="1">
      <c r="A84" s="29"/>
      <c r="B84" s="101" t="s">
        <v>49</v>
      </c>
      <c r="C84" s="105">
        <f t="shared" ref="C84:T84" si="38">+C82+C83</f>
        <v>3804.82</v>
      </c>
      <c r="D84" s="105">
        <f t="shared" si="38"/>
        <v>260</v>
      </c>
      <c r="E84" s="106">
        <f t="shared" si="38"/>
        <v>977</v>
      </c>
      <c r="F84" s="105">
        <f t="shared" si="38"/>
        <v>161.17999999999998</v>
      </c>
      <c r="G84" s="105">
        <f t="shared" si="38"/>
        <v>5203</v>
      </c>
      <c r="H84" s="105">
        <f t="shared" si="38"/>
        <v>16</v>
      </c>
      <c r="I84" s="105">
        <f t="shared" si="38"/>
        <v>15.26</v>
      </c>
      <c r="J84" s="105">
        <f t="shared" si="38"/>
        <v>31.259999999999998</v>
      </c>
      <c r="K84" s="105">
        <f t="shared" si="38"/>
        <v>43</v>
      </c>
      <c r="L84" s="105">
        <f t="shared" si="38"/>
        <v>0</v>
      </c>
      <c r="M84" s="105">
        <f t="shared" si="38"/>
        <v>43</v>
      </c>
      <c r="N84" s="105">
        <f t="shared" si="38"/>
        <v>8.5</v>
      </c>
      <c r="O84" s="105">
        <f t="shared" si="38"/>
        <v>0</v>
      </c>
      <c r="P84" s="105">
        <f t="shared" si="38"/>
        <v>8.5</v>
      </c>
      <c r="Q84" s="105">
        <f t="shared" si="38"/>
        <v>1044.5</v>
      </c>
      <c r="R84" s="105">
        <f t="shared" si="38"/>
        <v>176.43999999999997</v>
      </c>
      <c r="S84" s="105">
        <f t="shared" si="38"/>
        <v>1220.94</v>
      </c>
      <c r="T84" s="105">
        <f t="shared" si="38"/>
        <v>5285.76</v>
      </c>
    </row>
    <row r="85" spans="1:20" ht="30" customHeight="1">
      <c r="A85" s="26">
        <v>57</v>
      </c>
      <c r="B85" s="97" t="s">
        <v>51</v>
      </c>
      <c r="C85" s="98">
        <v>454.73000000000008</v>
      </c>
      <c r="D85" s="98">
        <v>0</v>
      </c>
      <c r="E85" s="99">
        <v>380</v>
      </c>
      <c r="F85" s="100">
        <v>136.03</v>
      </c>
      <c r="G85" s="100">
        <f t="shared" si="28"/>
        <v>970.76</v>
      </c>
      <c r="H85" s="100">
        <v>17</v>
      </c>
      <c r="I85" s="100">
        <v>12.2</v>
      </c>
      <c r="J85" s="100">
        <f t="shared" si="29"/>
        <v>29.2</v>
      </c>
      <c r="K85" s="100">
        <v>17</v>
      </c>
      <c r="L85" s="100">
        <v>0</v>
      </c>
      <c r="M85" s="100">
        <f t="shared" si="30"/>
        <v>17</v>
      </c>
      <c r="N85" s="100">
        <v>60</v>
      </c>
      <c r="O85" s="100">
        <v>85</v>
      </c>
      <c r="P85" s="100">
        <f t="shared" si="31"/>
        <v>145</v>
      </c>
      <c r="Q85" s="100">
        <f t="shared" si="32"/>
        <v>474</v>
      </c>
      <c r="R85" s="100">
        <f t="shared" si="33"/>
        <v>233.23</v>
      </c>
      <c r="S85" s="100">
        <f t="shared" si="34"/>
        <v>707.23</v>
      </c>
      <c r="T85" s="100">
        <f t="shared" si="35"/>
        <v>1161.96</v>
      </c>
    </row>
    <row r="86" spans="1:20" ht="30" customHeight="1">
      <c r="A86" s="26">
        <v>58</v>
      </c>
      <c r="B86" s="116" t="s">
        <v>229</v>
      </c>
      <c r="C86" s="98">
        <v>2034.9999999999995</v>
      </c>
      <c r="D86" s="98">
        <v>0</v>
      </c>
      <c r="E86" s="99">
        <v>1076</v>
      </c>
      <c r="F86" s="100">
        <v>96.92</v>
      </c>
      <c r="G86" s="100">
        <f t="shared" si="28"/>
        <v>3207.9199999999996</v>
      </c>
      <c r="H86" s="100">
        <v>23.7</v>
      </c>
      <c r="I86" s="100">
        <v>21.35</v>
      </c>
      <c r="J86" s="100">
        <f t="shared" si="29"/>
        <v>45.05</v>
      </c>
      <c r="K86" s="100">
        <v>100</v>
      </c>
      <c r="L86" s="100">
        <v>0</v>
      </c>
      <c r="M86" s="100">
        <f t="shared" si="30"/>
        <v>100</v>
      </c>
      <c r="N86" s="100">
        <v>15.2</v>
      </c>
      <c r="O86" s="100">
        <v>0</v>
      </c>
      <c r="P86" s="100">
        <f t="shared" si="31"/>
        <v>15.2</v>
      </c>
      <c r="Q86" s="100">
        <f t="shared" si="32"/>
        <v>1214.9000000000001</v>
      </c>
      <c r="R86" s="100">
        <f t="shared" si="33"/>
        <v>118.27000000000001</v>
      </c>
      <c r="S86" s="100">
        <f t="shared" si="34"/>
        <v>1333.17</v>
      </c>
      <c r="T86" s="100">
        <f t="shared" si="35"/>
        <v>3368.1699999999996</v>
      </c>
    </row>
    <row r="87" spans="1:20" s="14" customFormat="1" ht="30" customHeight="1">
      <c r="A87" s="29"/>
      <c r="B87" s="101" t="s">
        <v>51</v>
      </c>
      <c r="C87" s="105">
        <f t="shared" ref="C87:T87" si="39">+C85+C86</f>
        <v>2489.7299999999996</v>
      </c>
      <c r="D87" s="105">
        <f t="shared" si="39"/>
        <v>0</v>
      </c>
      <c r="E87" s="106">
        <f t="shared" si="39"/>
        <v>1456</v>
      </c>
      <c r="F87" s="105">
        <f t="shared" si="39"/>
        <v>232.95</v>
      </c>
      <c r="G87" s="105">
        <f t="shared" si="39"/>
        <v>4178.6799999999994</v>
      </c>
      <c r="H87" s="105">
        <f t="shared" si="39"/>
        <v>40.700000000000003</v>
      </c>
      <c r="I87" s="105">
        <f t="shared" si="39"/>
        <v>33.549999999999997</v>
      </c>
      <c r="J87" s="105">
        <f t="shared" si="39"/>
        <v>74.25</v>
      </c>
      <c r="K87" s="105">
        <f t="shared" si="39"/>
        <v>117</v>
      </c>
      <c r="L87" s="105">
        <f t="shared" si="39"/>
        <v>0</v>
      </c>
      <c r="M87" s="105">
        <f t="shared" si="39"/>
        <v>117</v>
      </c>
      <c r="N87" s="105">
        <f t="shared" si="39"/>
        <v>75.2</v>
      </c>
      <c r="O87" s="105">
        <f t="shared" si="39"/>
        <v>85</v>
      </c>
      <c r="P87" s="105">
        <f t="shared" si="39"/>
        <v>160.19999999999999</v>
      </c>
      <c r="Q87" s="105">
        <f t="shared" si="39"/>
        <v>1688.9</v>
      </c>
      <c r="R87" s="105">
        <f t="shared" si="39"/>
        <v>351.5</v>
      </c>
      <c r="S87" s="105">
        <f t="shared" si="39"/>
        <v>2040.4</v>
      </c>
      <c r="T87" s="105">
        <f t="shared" si="39"/>
        <v>4530.1299999999992</v>
      </c>
    </row>
    <row r="88" spans="1:20" ht="30" customHeight="1">
      <c r="A88" s="26">
        <v>59</v>
      </c>
      <c r="B88" s="97" t="s">
        <v>52</v>
      </c>
      <c r="C88" s="98">
        <v>616.59</v>
      </c>
      <c r="D88" s="98">
        <v>0</v>
      </c>
      <c r="E88" s="99">
        <v>709</v>
      </c>
      <c r="F88" s="100">
        <v>525</v>
      </c>
      <c r="G88" s="100">
        <f t="shared" si="28"/>
        <v>1850.5900000000001</v>
      </c>
      <c r="H88" s="100">
        <v>21</v>
      </c>
      <c r="I88" s="100">
        <v>12.19</v>
      </c>
      <c r="J88" s="100">
        <f t="shared" si="29"/>
        <v>33.19</v>
      </c>
      <c r="K88" s="100">
        <v>30</v>
      </c>
      <c r="L88" s="100">
        <v>19.329999999999998</v>
      </c>
      <c r="M88" s="100">
        <f t="shared" si="30"/>
        <v>49.33</v>
      </c>
      <c r="N88" s="100">
        <v>70</v>
      </c>
      <c r="O88" s="100">
        <v>68.5</v>
      </c>
      <c r="P88" s="100">
        <f t="shared" si="31"/>
        <v>138.5</v>
      </c>
      <c r="Q88" s="100">
        <f t="shared" si="32"/>
        <v>830</v>
      </c>
      <c r="R88" s="100">
        <f t="shared" si="33"/>
        <v>625.0200000000001</v>
      </c>
      <c r="S88" s="100">
        <f t="shared" si="34"/>
        <v>1455.02</v>
      </c>
      <c r="T88" s="100">
        <f t="shared" si="35"/>
        <v>2071.61</v>
      </c>
    </row>
    <row r="89" spans="1:20" ht="30" customHeight="1">
      <c r="A89" s="26">
        <v>60</v>
      </c>
      <c r="B89" s="97" t="s">
        <v>53</v>
      </c>
      <c r="C89" s="98">
        <v>450.05</v>
      </c>
      <c r="D89" s="98">
        <v>10</v>
      </c>
      <c r="E89" s="99">
        <v>454</v>
      </c>
      <c r="F89" s="100">
        <v>1257.93</v>
      </c>
      <c r="G89" s="100">
        <f t="shared" si="28"/>
        <v>2171.98</v>
      </c>
      <c r="H89" s="100">
        <v>43</v>
      </c>
      <c r="I89" s="100">
        <v>30.51</v>
      </c>
      <c r="J89" s="100">
        <f t="shared" si="29"/>
        <v>73.510000000000005</v>
      </c>
      <c r="K89" s="100">
        <v>65.25</v>
      </c>
      <c r="L89" s="100">
        <v>0</v>
      </c>
      <c r="M89" s="100">
        <f t="shared" si="30"/>
        <v>65.25</v>
      </c>
      <c r="N89" s="100">
        <v>50</v>
      </c>
      <c r="O89" s="100">
        <v>150</v>
      </c>
      <c r="P89" s="100">
        <f t="shared" si="31"/>
        <v>200</v>
      </c>
      <c r="Q89" s="100">
        <f t="shared" si="32"/>
        <v>612.25</v>
      </c>
      <c r="R89" s="100">
        <f t="shared" si="33"/>
        <v>1438.44</v>
      </c>
      <c r="S89" s="100">
        <f t="shared" si="34"/>
        <v>2050.69</v>
      </c>
      <c r="T89" s="100">
        <f t="shared" si="35"/>
        <v>2510.7400000000002</v>
      </c>
    </row>
    <row r="90" spans="1:20" ht="30" customHeight="1">
      <c r="A90" s="26">
        <v>61</v>
      </c>
      <c r="B90" s="116" t="s">
        <v>230</v>
      </c>
      <c r="C90" s="98">
        <v>0</v>
      </c>
      <c r="D90" s="98">
        <v>0</v>
      </c>
      <c r="E90" s="99">
        <v>0</v>
      </c>
      <c r="F90" s="100">
        <v>0</v>
      </c>
      <c r="G90" s="100">
        <f t="shared" si="28"/>
        <v>0</v>
      </c>
      <c r="H90" s="100">
        <v>0</v>
      </c>
      <c r="I90" s="100">
        <v>0</v>
      </c>
      <c r="J90" s="100">
        <f t="shared" si="29"/>
        <v>0</v>
      </c>
      <c r="K90" s="100">
        <v>0</v>
      </c>
      <c r="L90" s="100">
        <v>0</v>
      </c>
      <c r="M90" s="100">
        <f t="shared" si="30"/>
        <v>0</v>
      </c>
      <c r="N90" s="100">
        <v>0</v>
      </c>
      <c r="O90" s="100">
        <v>0</v>
      </c>
      <c r="P90" s="100">
        <f t="shared" si="31"/>
        <v>0</v>
      </c>
      <c r="Q90" s="100">
        <f t="shared" si="32"/>
        <v>0</v>
      </c>
      <c r="R90" s="100">
        <f t="shared" si="33"/>
        <v>0</v>
      </c>
      <c r="S90" s="100">
        <f t="shared" si="34"/>
        <v>0</v>
      </c>
      <c r="T90" s="100">
        <f t="shared" si="35"/>
        <v>0</v>
      </c>
    </row>
    <row r="91" spans="1:20" s="15" customFormat="1" ht="30" customHeight="1">
      <c r="A91" s="40"/>
      <c r="B91" s="119" t="s">
        <v>54</v>
      </c>
      <c r="C91" s="120">
        <f t="shared" ref="C91:T91" si="40">+C90+C89+C88+C87+C84+C81+C77+C73+C70+C67+C64+C61+C58+C54+C51+C46+C47+C45+C41+C38+C35+C31+C28+C27+C19+C16+C13+C10</f>
        <v>97132.979999999981</v>
      </c>
      <c r="D91" s="120">
        <f t="shared" si="40"/>
        <v>41242.82</v>
      </c>
      <c r="E91" s="121">
        <f t="shared" si="40"/>
        <v>37000.000000000007</v>
      </c>
      <c r="F91" s="120">
        <f t="shared" si="40"/>
        <v>11917.999999999998</v>
      </c>
      <c r="G91" s="120">
        <f t="shared" si="40"/>
        <v>187293.80000000002</v>
      </c>
      <c r="H91" s="120">
        <f t="shared" si="40"/>
        <v>1442.0000000000002</v>
      </c>
      <c r="I91" s="120">
        <f t="shared" si="40"/>
        <v>4429.9999999999991</v>
      </c>
      <c r="J91" s="120">
        <f t="shared" si="40"/>
        <v>5872</v>
      </c>
      <c r="K91" s="120">
        <f t="shared" si="40"/>
        <v>1686</v>
      </c>
      <c r="L91" s="120">
        <f t="shared" si="40"/>
        <v>95.999999999999986</v>
      </c>
      <c r="M91" s="120">
        <f t="shared" si="40"/>
        <v>1782</v>
      </c>
      <c r="N91" s="120">
        <f t="shared" si="40"/>
        <v>3608.0000000000005</v>
      </c>
      <c r="O91" s="120">
        <f t="shared" si="40"/>
        <v>1320</v>
      </c>
      <c r="P91" s="120">
        <f t="shared" si="40"/>
        <v>4928</v>
      </c>
      <c r="Q91" s="120">
        <f t="shared" si="40"/>
        <v>43736.000000000007</v>
      </c>
      <c r="R91" s="120">
        <f t="shared" si="40"/>
        <v>17764</v>
      </c>
      <c r="S91" s="120">
        <f t="shared" si="40"/>
        <v>61500</v>
      </c>
      <c r="T91" s="120">
        <f t="shared" si="40"/>
        <v>199875.8</v>
      </c>
    </row>
    <row r="92" spans="1:20" ht="30" customHeight="1">
      <c r="A92" s="26">
        <v>1</v>
      </c>
      <c r="B92" s="97" t="s">
        <v>55</v>
      </c>
      <c r="C92" s="98">
        <v>1824.9399999999998</v>
      </c>
      <c r="D92" s="98">
        <v>161.49</v>
      </c>
      <c r="E92" s="99">
        <v>330</v>
      </c>
      <c r="F92" s="100">
        <v>65</v>
      </c>
      <c r="G92" s="100">
        <f t="shared" si="28"/>
        <v>2381.4299999999998</v>
      </c>
      <c r="H92" s="100">
        <v>0</v>
      </c>
      <c r="I92" s="100">
        <v>0</v>
      </c>
      <c r="J92" s="100">
        <f t="shared" si="29"/>
        <v>0</v>
      </c>
      <c r="K92" s="100">
        <v>80</v>
      </c>
      <c r="L92" s="100">
        <v>1.5</v>
      </c>
      <c r="M92" s="100">
        <f t="shared" si="30"/>
        <v>81.5</v>
      </c>
      <c r="N92" s="100">
        <v>0</v>
      </c>
      <c r="O92" s="100">
        <v>0</v>
      </c>
      <c r="P92" s="100">
        <f t="shared" si="31"/>
        <v>0</v>
      </c>
      <c r="Q92" s="100">
        <f t="shared" si="32"/>
        <v>410</v>
      </c>
      <c r="R92" s="100">
        <f t="shared" si="33"/>
        <v>66.5</v>
      </c>
      <c r="S92" s="100">
        <f t="shared" si="34"/>
        <v>476.5</v>
      </c>
      <c r="T92" s="100">
        <f t="shared" si="35"/>
        <v>2462.9299999999994</v>
      </c>
    </row>
    <row r="93" spans="1:20" ht="30" customHeight="1">
      <c r="A93" s="26">
        <v>2</v>
      </c>
      <c r="B93" s="97" t="s">
        <v>56</v>
      </c>
      <c r="C93" s="98">
        <v>1486.81</v>
      </c>
      <c r="D93" s="98">
        <v>138.81</v>
      </c>
      <c r="E93" s="99">
        <v>380</v>
      </c>
      <c r="F93" s="100">
        <v>132.88</v>
      </c>
      <c r="G93" s="100">
        <f t="shared" si="28"/>
        <v>2138.5</v>
      </c>
      <c r="H93" s="100">
        <v>0</v>
      </c>
      <c r="I93" s="100">
        <v>0</v>
      </c>
      <c r="J93" s="100">
        <f t="shared" si="29"/>
        <v>0</v>
      </c>
      <c r="K93" s="100">
        <v>24</v>
      </c>
      <c r="L93" s="100">
        <v>0</v>
      </c>
      <c r="M93" s="100">
        <f t="shared" si="30"/>
        <v>24</v>
      </c>
      <c r="N93" s="100">
        <v>30</v>
      </c>
      <c r="O93" s="100">
        <v>2</v>
      </c>
      <c r="P93" s="100">
        <f t="shared" si="31"/>
        <v>32</v>
      </c>
      <c r="Q93" s="100">
        <f t="shared" si="32"/>
        <v>434</v>
      </c>
      <c r="R93" s="100">
        <f t="shared" si="33"/>
        <v>134.88</v>
      </c>
      <c r="S93" s="100">
        <f t="shared" si="34"/>
        <v>568.88</v>
      </c>
      <c r="T93" s="100">
        <f t="shared" si="35"/>
        <v>2194.5</v>
      </c>
    </row>
    <row r="94" spans="1:20" ht="30" customHeight="1">
      <c r="A94" s="26">
        <v>3</v>
      </c>
      <c r="B94" s="97" t="s">
        <v>57</v>
      </c>
      <c r="C94" s="98">
        <v>654.54999999999995</v>
      </c>
      <c r="D94" s="98">
        <v>0</v>
      </c>
      <c r="E94" s="99">
        <v>180</v>
      </c>
      <c r="F94" s="100">
        <v>0</v>
      </c>
      <c r="G94" s="100">
        <f t="shared" si="28"/>
        <v>834.55</v>
      </c>
      <c r="H94" s="100">
        <v>0</v>
      </c>
      <c r="I94" s="100">
        <v>0</v>
      </c>
      <c r="J94" s="100">
        <f t="shared" si="29"/>
        <v>0</v>
      </c>
      <c r="K94" s="100">
        <v>4</v>
      </c>
      <c r="L94" s="100">
        <v>0</v>
      </c>
      <c r="M94" s="100">
        <f t="shared" si="30"/>
        <v>4</v>
      </c>
      <c r="N94" s="100">
        <v>22</v>
      </c>
      <c r="O94" s="100">
        <v>1</v>
      </c>
      <c r="P94" s="100">
        <f t="shared" si="31"/>
        <v>23</v>
      </c>
      <c r="Q94" s="100">
        <f t="shared" si="32"/>
        <v>206</v>
      </c>
      <c r="R94" s="100">
        <f t="shared" si="33"/>
        <v>1</v>
      </c>
      <c r="S94" s="100">
        <f t="shared" si="34"/>
        <v>207</v>
      </c>
      <c r="T94" s="100">
        <f t="shared" si="35"/>
        <v>861.55</v>
      </c>
    </row>
    <row r="95" spans="1:20" s="14" customFormat="1" ht="30" customHeight="1">
      <c r="A95" s="29"/>
      <c r="B95" s="101" t="s">
        <v>56</v>
      </c>
      <c r="C95" s="102">
        <f t="shared" ref="C95:T95" si="41">+C93+C94</f>
        <v>2141.3599999999997</v>
      </c>
      <c r="D95" s="102">
        <f t="shared" si="41"/>
        <v>138.81</v>
      </c>
      <c r="E95" s="103">
        <f t="shared" si="41"/>
        <v>560</v>
      </c>
      <c r="F95" s="102">
        <f t="shared" si="41"/>
        <v>132.88</v>
      </c>
      <c r="G95" s="102">
        <f t="shared" si="41"/>
        <v>2973.05</v>
      </c>
      <c r="H95" s="102">
        <f t="shared" si="41"/>
        <v>0</v>
      </c>
      <c r="I95" s="102">
        <f t="shared" si="41"/>
        <v>0</v>
      </c>
      <c r="J95" s="102">
        <f t="shared" si="41"/>
        <v>0</v>
      </c>
      <c r="K95" s="102">
        <f t="shared" si="41"/>
        <v>28</v>
      </c>
      <c r="L95" s="102">
        <f t="shared" si="41"/>
        <v>0</v>
      </c>
      <c r="M95" s="102">
        <f t="shared" si="41"/>
        <v>28</v>
      </c>
      <c r="N95" s="102">
        <f t="shared" si="41"/>
        <v>52</v>
      </c>
      <c r="O95" s="102">
        <f t="shared" si="41"/>
        <v>3</v>
      </c>
      <c r="P95" s="102">
        <f t="shared" si="41"/>
        <v>55</v>
      </c>
      <c r="Q95" s="102">
        <f t="shared" si="41"/>
        <v>640</v>
      </c>
      <c r="R95" s="102">
        <f t="shared" si="41"/>
        <v>135.88</v>
      </c>
      <c r="S95" s="102">
        <f t="shared" si="41"/>
        <v>775.88</v>
      </c>
      <c r="T95" s="102">
        <f t="shared" si="41"/>
        <v>3056.05</v>
      </c>
    </row>
    <row r="96" spans="1:20" ht="30" customHeight="1">
      <c r="A96" s="26">
        <v>4</v>
      </c>
      <c r="B96" s="97" t="s">
        <v>58</v>
      </c>
      <c r="C96" s="98">
        <v>1670.86</v>
      </c>
      <c r="D96" s="98">
        <v>722.98</v>
      </c>
      <c r="E96" s="99">
        <v>500</v>
      </c>
      <c r="F96" s="100">
        <v>60</v>
      </c>
      <c r="G96" s="100">
        <f t="shared" si="28"/>
        <v>2953.84</v>
      </c>
      <c r="H96" s="100">
        <v>0</v>
      </c>
      <c r="I96" s="100">
        <v>0</v>
      </c>
      <c r="J96" s="100">
        <f t="shared" si="29"/>
        <v>0</v>
      </c>
      <c r="K96" s="100">
        <v>11</v>
      </c>
      <c r="L96" s="100">
        <v>0</v>
      </c>
      <c r="M96" s="100">
        <f t="shared" si="30"/>
        <v>11</v>
      </c>
      <c r="N96" s="100">
        <v>55</v>
      </c>
      <c r="O96" s="100">
        <v>3.5</v>
      </c>
      <c r="P96" s="100">
        <f t="shared" si="31"/>
        <v>58.5</v>
      </c>
      <c r="Q96" s="100">
        <f t="shared" si="32"/>
        <v>566</v>
      </c>
      <c r="R96" s="100">
        <f t="shared" si="33"/>
        <v>63.5</v>
      </c>
      <c r="S96" s="100">
        <f t="shared" si="34"/>
        <v>629.5</v>
      </c>
      <c r="T96" s="100">
        <f t="shared" si="35"/>
        <v>3023.3399999999997</v>
      </c>
    </row>
    <row r="97" spans="1:20" ht="30" customHeight="1">
      <c r="A97" s="26">
        <v>5</v>
      </c>
      <c r="B97" s="97" t="s">
        <v>59</v>
      </c>
      <c r="C97" s="98">
        <v>484.91999999999996</v>
      </c>
      <c r="D97" s="98">
        <v>161.45000000000002</v>
      </c>
      <c r="E97" s="99">
        <v>265</v>
      </c>
      <c r="F97" s="100">
        <v>28</v>
      </c>
      <c r="G97" s="100">
        <f t="shared" si="28"/>
        <v>939.37</v>
      </c>
      <c r="H97" s="100">
        <v>170</v>
      </c>
      <c r="I97" s="100">
        <v>66.56</v>
      </c>
      <c r="J97" s="100">
        <f t="shared" si="29"/>
        <v>236.56</v>
      </c>
      <c r="K97" s="100">
        <v>8</v>
      </c>
      <c r="L97" s="100">
        <v>0</v>
      </c>
      <c r="M97" s="100">
        <f t="shared" si="30"/>
        <v>8</v>
      </c>
      <c r="N97" s="100">
        <v>45</v>
      </c>
      <c r="O97" s="100">
        <v>0</v>
      </c>
      <c r="P97" s="100">
        <f t="shared" si="31"/>
        <v>45</v>
      </c>
      <c r="Q97" s="100">
        <f t="shared" si="32"/>
        <v>488</v>
      </c>
      <c r="R97" s="100">
        <f t="shared" si="33"/>
        <v>94.56</v>
      </c>
      <c r="S97" s="100">
        <f t="shared" si="34"/>
        <v>582.55999999999995</v>
      </c>
      <c r="T97" s="100">
        <f t="shared" si="35"/>
        <v>1228.93</v>
      </c>
    </row>
    <row r="98" spans="1:20" ht="30" customHeight="1">
      <c r="A98" s="26">
        <v>6</v>
      </c>
      <c r="B98" s="97" t="s">
        <v>60</v>
      </c>
      <c r="C98" s="98">
        <v>3003.1800000000003</v>
      </c>
      <c r="D98" s="98">
        <v>3424.19</v>
      </c>
      <c r="E98" s="99">
        <v>650</v>
      </c>
      <c r="F98" s="100">
        <v>129.47</v>
      </c>
      <c r="G98" s="100">
        <f t="shared" si="28"/>
        <v>7206.8400000000011</v>
      </c>
      <c r="H98" s="100">
        <v>100</v>
      </c>
      <c r="I98" s="100">
        <v>85</v>
      </c>
      <c r="J98" s="100">
        <f t="shared" si="29"/>
        <v>185</v>
      </c>
      <c r="K98" s="100">
        <v>30</v>
      </c>
      <c r="L98" s="100">
        <v>0</v>
      </c>
      <c r="M98" s="100">
        <f t="shared" si="30"/>
        <v>30</v>
      </c>
      <c r="N98" s="100">
        <v>25</v>
      </c>
      <c r="O98" s="100">
        <v>0</v>
      </c>
      <c r="P98" s="100">
        <f t="shared" si="31"/>
        <v>25</v>
      </c>
      <c r="Q98" s="100">
        <f t="shared" si="32"/>
        <v>805</v>
      </c>
      <c r="R98" s="100">
        <f t="shared" si="33"/>
        <v>214.47</v>
      </c>
      <c r="S98" s="100">
        <f t="shared" si="34"/>
        <v>1019.47</v>
      </c>
      <c r="T98" s="100">
        <f t="shared" si="35"/>
        <v>7446.84</v>
      </c>
    </row>
    <row r="99" spans="1:20" ht="30" customHeight="1">
      <c r="A99" s="26">
        <v>7</v>
      </c>
      <c r="B99" s="97" t="s">
        <v>61</v>
      </c>
      <c r="C99" s="98">
        <v>444.53</v>
      </c>
      <c r="D99" s="98">
        <v>0</v>
      </c>
      <c r="E99" s="99">
        <v>155</v>
      </c>
      <c r="F99" s="100">
        <v>6.5</v>
      </c>
      <c r="G99" s="100">
        <f t="shared" si="28"/>
        <v>606.03</v>
      </c>
      <c r="H99" s="100">
        <v>5</v>
      </c>
      <c r="I99" s="100">
        <v>10</v>
      </c>
      <c r="J99" s="100">
        <f t="shared" si="29"/>
        <v>15</v>
      </c>
      <c r="K99" s="100">
        <v>10</v>
      </c>
      <c r="L99" s="100">
        <v>0</v>
      </c>
      <c r="M99" s="100">
        <f t="shared" si="30"/>
        <v>10</v>
      </c>
      <c r="N99" s="100">
        <v>14</v>
      </c>
      <c r="O99" s="100">
        <v>0</v>
      </c>
      <c r="P99" s="100">
        <f t="shared" si="31"/>
        <v>14</v>
      </c>
      <c r="Q99" s="100">
        <f t="shared" si="32"/>
        <v>184</v>
      </c>
      <c r="R99" s="100">
        <f t="shared" si="33"/>
        <v>16.5</v>
      </c>
      <c r="S99" s="100">
        <f t="shared" si="34"/>
        <v>200.5</v>
      </c>
      <c r="T99" s="100">
        <f t="shared" si="35"/>
        <v>645.03</v>
      </c>
    </row>
    <row r="100" spans="1:20" s="14" customFormat="1" ht="30" customHeight="1">
      <c r="A100" s="29"/>
      <c r="B100" s="101" t="s">
        <v>60</v>
      </c>
      <c r="C100" s="102">
        <f t="shared" ref="C100:T100" si="42">+C98+C99</f>
        <v>3447.71</v>
      </c>
      <c r="D100" s="102">
        <f t="shared" si="42"/>
        <v>3424.19</v>
      </c>
      <c r="E100" s="103">
        <f t="shared" si="42"/>
        <v>805</v>
      </c>
      <c r="F100" s="102">
        <f t="shared" si="42"/>
        <v>135.97</v>
      </c>
      <c r="G100" s="102">
        <f t="shared" si="42"/>
        <v>7812.8700000000008</v>
      </c>
      <c r="H100" s="102">
        <f t="shared" si="42"/>
        <v>105</v>
      </c>
      <c r="I100" s="102">
        <f t="shared" si="42"/>
        <v>95</v>
      </c>
      <c r="J100" s="102">
        <f t="shared" si="42"/>
        <v>200</v>
      </c>
      <c r="K100" s="102">
        <f t="shared" si="42"/>
        <v>40</v>
      </c>
      <c r="L100" s="102">
        <f t="shared" si="42"/>
        <v>0</v>
      </c>
      <c r="M100" s="102">
        <f t="shared" si="42"/>
        <v>40</v>
      </c>
      <c r="N100" s="102">
        <f t="shared" si="42"/>
        <v>39</v>
      </c>
      <c r="O100" s="102">
        <f t="shared" si="42"/>
        <v>0</v>
      </c>
      <c r="P100" s="102">
        <f t="shared" si="42"/>
        <v>39</v>
      </c>
      <c r="Q100" s="102">
        <f t="shared" si="42"/>
        <v>989</v>
      </c>
      <c r="R100" s="102">
        <f t="shared" si="42"/>
        <v>230.97</v>
      </c>
      <c r="S100" s="102">
        <f t="shared" si="42"/>
        <v>1219.97</v>
      </c>
      <c r="T100" s="102">
        <f t="shared" si="42"/>
        <v>8091.87</v>
      </c>
    </row>
    <row r="101" spans="1:20" ht="30" customHeight="1">
      <c r="A101" s="26">
        <v>8</v>
      </c>
      <c r="B101" s="97" t="s">
        <v>62</v>
      </c>
      <c r="C101" s="98">
        <v>3925</v>
      </c>
      <c r="D101" s="98">
        <v>2916</v>
      </c>
      <c r="E101" s="99">
        <v>660</v>
      </c>
      <c r="F101" s="100">
        <v>177.5</v>
      </c>
      <c r="G101" s="100">
        <f t="shared" si="28"/>
        <v>7678.5</v>
      </c>
      <c r="H101" s="100">
        <v>187.3</v>
      </c>
      <c r="I101" s="100">
        <v>60</v>
      </c>
      <c r="J101" s="100">
        <f t="shared" si="29"/>
        <v>247.3</v>
      </c>
      <c r="K101" s="100">
        <v>4</v>
      </c>
      <c r="L101" s="100">
        <v>1.5</v>
      </c>
      <c r="M101" s="100">
        <f t="shared" si="30"/>
        <v>5.5</v>
      </c>
      <c r="N101" s="100">
        <v>30</v>
      </c>
      <c r="O101" s="100">
        <v>1</v>
      </c>
      <c r="P101" s="100">
        <f t="shared" si="31"/>
        <v>31</v>
      </c>
      <c r="Q101" s="100">
        <f t="shared" si="32"/>
        <v>881.3</v>
      </c>
      <c r="R101" s="100">
        <f t="shared" si="33"/>
        <v>240</v>
      </c>
      <c r="S101" s="100">
        <f t="shared" si="34"/>
        <v>1121.3</v>
      </c>
      <c r="T101" s="100">
        <f t="shared" si="35"/>
        <v>7962.3</v>
      </c>
    </row>
    <row r="102" spans="1:20" ht="30" customHeight="1">
      <c r="A102" s="26">
        <v>9</v>
      </c>
      <c r="B102" s="97" t="s">
        <v>63</v>
      </c>
      <c r="C102" s="98">
        <v>682.54</v>
      </c>
      <c r="D102" s="98">
        <v>0</v>
      </c>
      <c r="E102" s="99">
        <v>160</v>
      </c>
      <c r="F102" s="100">
        <v>0</v>
      </c>
      <c r="G102" s="100">
        <f t="shared" si="28"/>
        <v>842.54</v>
      </c>
      <c r="H102" s="100">
        <v>75</v>
      </c>
      <c r="I102" s="100">
        <v>10</v>
      </c>
      <c r="J102" s="100">
        <f t="shared" si="29"/>
        <v>85</v>
      </c>
      <c r="K102" s="100">
        <v>20</v>
      </c>
      <c r="L102" s="100">
        <v>0</v>
      </c>
      <c r="M102" s="100">
        <f t="shared" si="30"/>
        <v>20</v>
      </c>
      <c r="N102" s="100">
        <v>26</v>
      </c>
      <c r="O102" s="100">
        <v>0</v>
      </c>
      <c r="P102" s="100">
        <f t="shared" si="31"/>
        <v>26</v>
      </c>
      <c r="Q102" s="100">
        <f t="shared" si="32"/>
        <v>281</v>
      </c>
      <c r="R102" s="100">
        <f t="shared" si="33"/>
        <v>10</v>
      </c>
      <c r="S102" s="100">
        <f t="shared" si="34"/>
        <v>291</v>
      </c>
      <c r="T102" s="100">
        <f t="shared" si="35"/>
        <v>973.54</v>
      </c>
    </row>
    <row r="103" spans="1:20" s="14" customFormat="1" ht="30" customHeight="1">
      <c r="A103" s="29"/>
      <c r="B103" s="101" t="s">
        <v>62</v>
      </c>
      <c r="C103" s="102">
        <f t="shared" ref="C103:T103" si="43">+C101+C102</f>
        <v>4607.54</v>
      </c>
      <c r="D103" s="102">
        <f t="shared" si="43"/>
        <v>2916</v>
      </c>
      <c r="E103" s="103">
        <f t="shared" si="43"/>
        <v>820</v>
      </c>
      <c r="F103" s="102">
        <f t="shared" si="43"/>
        <v>177.5</v>
      </c>
      <c r="G103" s="102">
        <f t="shared" si="43"/>
        <v>8521.0400000000009</v>
      </c>
      <c r="H103" s="102">
        <f t="shared" si="43"/>
        <v>262.3</v>
      </c>
      <c r="I103" s="102">
        <f t="shared" si="43"/>
        <v>70</v>
      </c>
      <c r="J103" s="102">
        <f t="shared" si="43"/>
        <v>332.3</v>
      </c>
      <c r="K103" s="102">
        <f t="shared" si="43"/>
        <v>24</v>
      </c>
      <c r="L103" s="102">
        <f t="shared" si="43"/>
        <v>1.5</v>
      </c>
      <c r="M103" s="102">
        <f t="shared" si="43"/>
        <v>25.5</v>
      </c>
      <c r="N103" s="102">
        <f t="shared" si="43"/>
        <v>56</v>
      </c>
      <c r="O103" s="102">
        <f t="shared" si="43"/>
        <v>1</v>
      </c>
      <c r="P103" s="102">
        <f t="shared" si="43"/>
        <v>57</v>
      </c>
      <c r="Q103" s="102">
        <f t="shared" si="43"/>
        <v>1162.3</v>
      </c>
      <c r="R103" s="102">
        <f t="shared" si="43"/>
        <v>250</v>
      </c>
      <c r="S103" s="102">
        <f t="shared" si="43"/>
        <v>1412.3</v>
      </c>
      <c r="T103" s="102">
        <f t="shared" si="43"/>
        <v>8935.84</v>
      </c>
    </row>
    <row r="104" spans="1:20" ht="30" customHeight="1">
      <c r="A104" s="26">
        <v>10</v>
      </c>
      <c r="B104" s="97" t="s">
        <v>64</v>
      </c>
      <c r="C104" s="98">
        <v>1874.73</v>
      </c>
      <c r="D104" s="98">
        <v>286.2</v>
      </c>
      <c r="E104" s="112">
        <v>350</v>
      </c>
      <c r="F104" s="113">
        <v>140</v>
      </c>
      <c r="G104" s="100">
        <f t="shared" si="28"/>
        <v>2650.93</v>
      </c>
      <c r="H104" s="113">
        <v>10</v>
      </c>
      <c r="I104" s="113">
        <v>0</v>
      </c>
      <c r="J104" s="100">
        <f t="shared" si="29"/>
        <v>10</v>
      </c>
      <c r="K104" s="113">
        <v>65</v>
      </c>
      <c r="L104" s="113">
        <v>1.5</v>
      </c>
      <c r="M104" s="100">
        <f t="shared" si="30"/>
        <v>66.5</v>
      </c>
      <c r="N104" s="113">
        <v>70</v>
      </c>
      <c r="O104" s="113">
        <v>1.2</v>
      </c>
      <c r="P104" s="100">
        <f t="shared" si="31"/>
        <v>71.2</v>
      </c>
      <c r="Q104" s="100">
        <f t="shared" si="32"/>
        <v>495</v>
      </c>
      <c r="R104" s="100">
        <f t="shared" si="33"/>
        <v>142.69999999999999</v>
      </c>
      <c r="S104" s="100">
        <f t="shared" si="34"/>
        <v>637.70000000000005</v>
      </c>
      <c r="T104" s="100">
        <f t="shared" si="35"/>
        <v>2798.63</v>
      </c>
    </row>
    <row r="105" spans="1:20" ht="30" customHeight="1">
      <c r="A105" s="26">
        <v>11</v>
      </c>
      <c r="B105" s="97" t="s">
        <v>65</v>
      </c>
      <c r="C105" s="98">
        <v>269.79999999999995</v>
      </c>
      <c r="D105" s="98">
        <v>0</v>
      </c>
      <c r="E105" s="112">
        <v>180</v>
      </c>
      <c r="F105" s="113">
        <v>3</v>
      </c>
      <c r="G105" s="100">
        <f t="shared" si="28"/>
        <v>452.79999999999995</v>
      </c>
      <c r="H105" s="113">
        <v>214</v>
      </c>
      <c r="I105" s="113">
        <v>10</v>
      </c>
      <c r="J105" s="100">
        <f t="shared" si="29"/>
        <v>224</v>
      </c>
      <c r="K105" s="113">
        <v>15</v>
      </c>
      <c r="L105" s="113">
        <v>0</v>
      </c>
      <c r="M105" s="100">
        <f t="shared" si="30"/>
        <v>15</v>
      </c>
      <c r="N105" s="113">
        <v>25</v>
      </c>
      <c r="O105" s="113">
        <v>0</v>
      </c>
      <c r="P105" s="100">
        <f t="shared" si="31"/>
        <v>25</v>
      </c>
      <c r="Q105" s="100">
        <f t="shared" si="32"/>
        <v>434</v>
      </c>
      <c r="R105" s="100">
        <f t="shared" si="33"/>
        <v>13</v>
      </c>
      <c r="S105" s="100">
        <f t="shared" si="34"/>
        <v>447</v>
      </c>
      <c r="T105" s="100">
        <f t="shared" si="35"/>
        <v>716.8</v>
      </c>
    </row>
    <row r="106" spans="1:20" s="14" customFormat="1" ht="30" customHeight="1">
      <c r="A106" s="29"/>
      <c r="B106" s="101" t="s">
        <v>64</v>
      </c>
      <c r="C106" s="102">
        <f t="shared" ref="C106:T106" si="44">+C104+C105</f>
        <v>2144.5299999999997</v>
      </c>
      <c r="D106" s="102">
        <f t="shared" si="44"/>
        <v>286.2</v>
      </c>
      <c r="E106" s="103">
        <f t="shared" si="44"/>
        <v>530</v>
      </c>
      <c r="F106" s="102">
        <f t="shared" si="44"/>
        <v>143</v>
      </c>
      <c r="G106" s="102">
        <f t="shared" si="44"/>
        <v>3103.7299999999996</v>
      </c>
      <c r="H106" s="102">
        <f t="shared" si="44"/>
        <v>224</v>
      </c>
      <c r="I106" s="102">
        <f t="shared" si="44"/>
        <v>10</v>
      </c>
      <c r="J106" s="102">
        <f t="shared" si="44"/>
        <v>234</v>
      </c>
      <c r="K106" s="102">
        <f t="shared" si="44"/>
        <v>80</v>
      </c>
      <c r="L106" s="102">
        <f t="shared" si="44"/>
        <v>1.5</v>
      </c>
      <c r="M106" s="102">
        <f t="shared" si="44"/>
        <v>81.5</v>
      </c>
      <c r="N106" s="102">
        <f t="shared" si="44"/>
        <v>95</v>
      </c>
      <c r="O106" s="102">
        <f t="shared" si="44"/>
        <v>1.2</v>
      </c>
      <c r="P106" s="102">
        <f t="shared" si="44"/>
        <v>96.2</v>
      </c>
      <c r="Q106" s="102">
        <f t="shared" si="44"/>
        <v>929</v>
      </c>
      <c r="R106" s="102">
        <f t="shared" si="44"/>
        <v>155.69999999999999</v>
      </c>
      <c r="S106" s="102">
        <f t="shared" si="44"/>
        <v>1084.7</v>
      </c>
      <c r="T106" s="102">
        <f t="shared" si="44"/>
        <v>3515.4300000000003</v>
      </c>
    </row>
    <row r="107" spans="1:20" ht="30" customHeight="1">
      <c r="A107" s="26">
        <v>12</v>
      </c>
      <c r="B107" s="97" t="s">
        <v>66</v>
      </c>
      <c r="C107" s="98">
        <v>5874.26</v>
      </c>
      <c r="D107" s="98">
        <v>4560.1499999999996</v>
      </c>
      <c r="E107" s="99">
        <v>1482</v>
      </c>
      <c r="F107" s="100">
        <v>260</v>
      </c>
      <c r="G107" s="100">
        <f t="shared" si="28"/>
        <v>12176.41</v>
      </c>
      <c r="H107" s="100">
        <v>150</v>
      </c>
      <c r="I107" s="100">
        <v>4.93</v>
      </c>
      <c r="J107" s="100">
        <f t="shared" si="29"/>
        <v>154.93</v>
      </c>
      <c r="K107" s="100">
        <v>224.5</v>
      </c>
      <c r="L107" s="100">
        <v>0</v>
      </c>
      <c r="M107" s="100">
        <f t="shared" si="30"/>
        <v>224.5</v>
      </c>
      <c r="N107" s="100">
        <v>480</v>
      </c>
      <c r="O107" s="100">
        <v>0</v>
      </c>
      <c r="P107" s="100">
        <f t="shared" si="31"/>
        <v>480</v>
      </c>
      <c r="Q107" s="100">
        <f t="shared" si="32"/>
        <v>2336.5</v>
      </c>
      <c r="R107" s="100">
        <f t="shared" si="33"/>
        <v>264.93</v>
      </c>
      <c r="S107" s="100">
        <f t="shared" si="34"/>
        <v>2601.4299999999998</v>
      </c>
      <c r="T107" s="100">
        <f t="shared" si="35"/>
        <v>13035.84</v>
      </c>
    </row>
    <row r="108" spans="1:20" ht="30" customHeight="1">
      <c r="A108" s="26">
        <v>13</v>
      </c>
      <c r="B108" s="115" t="s">
        <v>67</v>
      </c>
      <c r="C108" s="98">
        <v>1692.82</v>
      </c>
      <c r="D108" s="98">
        <v>0</v>
      </c>
      <c r="E108" s="99">
        <v>375</v>
      </c>
      <c r="F108" s="100">
        <v>50</v>
      </c>
      <c r="G108" s="100">
        <f t="shared" si="28"/>
        <v>2117.8199999999997</v>
      </c>
      <c r="H108" s="100">
        <v>200</v>
      </c>
      <c r="I108" s="113">
        <v>3</v>
      </c>
      <c r="J108" s="100">
        <f t="shared" si="29"/>
        <v>203</v>
      </c>
      <c r="K108" s="100">
        <v>25</v>
      </c>
      <c r="L108" s="100">
        <v>3.05</v>
      </c>
      <c r="M108" s="100">
        <f t="shared" si="30"/>
        <v>28.05</v>
      </c>
      <c r="N108" s="100">
        <v>60</v>
      </c>
      <c r="O108" s="100">
        <v>3.25</v>
      </c>
      <c r="P108" s="100">
        <f t="shared" si="31"/>
        <v>63.25</v>
      </c>
      <c r="Q108" s="100">
        <f t="shared" si="32"/>
        <v>660</v>
      </c>
      <c r="R108" s="100">
        <f t="shared" si="33"/>
        <v>59.3</v>
      </c>
      <c r="S108" s="100">
        <f t="shared" si="34"/>
        <v>719.3</v>
      </c>
      <c r="T108" s="100">
        <f t="shared" si="35"/>
        <v>2412.12</v>
      </c>
    </row>
    <row r="109" spans="1:20" s="14" customFormat="1" ht="30" customHeight="1">
      <c r="A109" s="29"/>
      <c r="B109" s="101" t="s">
        <v>66</v>
      </c>
      <c r="C109" s="102">
        <f t="shared" ref="C109:T109" si="45">+C107+C108</f>
        <v>7567.08</v>
      </c>
      <c r="D109" s="102">
        <f t="shared" si="45"/>
        <v>4560.1499999999996</v>
      </c>
      <c r="E109" s="103">
        <f t="shared" si="45"/>
        <v>1857</v>
      </c>
      <c r="F109" s="102">
        <f t="shared" si="45"/>
        <v>310</v>
      </c>
      <c r="G109" s="102">
        <f t="shared" si="45"/>
        <v>14294.23</v>
      </c>
      <c r="H109" s="102">
        <f t="shared" si="45"/>
        <v>350</v>
      </c>
      <c r="I109" s="102">
        <f t="shared" si="45"/>
        <v>7.93</v>
      </c>
      <c r="J109" s="102">
        <f t="shared" si="45"/>
        <v>357.93</v>
      </c>
      <c r="K109" s="102">
        <f t="shared" si="45"/>
        <v>249.5</v>
      </c>
      <c r="L109" s="102">
        <f t="shared" si="45"/>
        <v>3.05</v>
      </c>
      <c r="M109" s="102">
        <f t="shared" si="45"/>
        <v>252.55</v>
      </c>
      <c r="N109" s="102">
        <f t="shared" si="45"/>
        <v>540</v>
      </c>
      <c r="O109" s="102">
        <f t="shared" si="45"/>
        <v>3.25</v>
      </c>
      <c r="P109" s="102">
        <f t="shared" si="45"/>
        <v>543.25</v>
      </c>
      <c r="Q109" s="102">
        <f t="shared" si="45"/>
        <v>2996.5</v>
      </c>
      <c r="R109" s="102">
        <f t="shared" si="45"/>
        <v>324.23</v>
      </c>
      <c r="S109" s="102">
        <f t="shared" si="45"/>
        <v>3320.7299999999996</v>
      </c>
      <c r="T109" s="102">
        <f t="shared" si="45"/>
        <v>15447.96</v>
      </c>
    </row>
    <row r="110" spans="1:20" s="14" customFormat="1" ht="30" customHeight="1">
      <c r="A110" s="26">
        <v>14</v>
      </c>
      <c r="B110" s="97" t="s">
        <v>68</v>
      </c>
      <c r="C110" s="98">
        <v>1391.9999999999998</v>
      </c>
      <c r="D110" s="98">
        <v>155.34</v>
      </c>
      <c r="E110" s="99">
        <v>525</v>
      </c>
      <c r="F110" s="100">
        <v>50</v>
      </c>
      <c r="G110" s="100">
        <f t="shared" si="28"/>
        <v>2122.3399999999997</v>
      </c>
      <c r="H110" s="100">
        <v>0</v>
      </c>
      <c r="I110" s="100">
        <v>10</v>
      </c>
      <c r="J110" s="100">
        <f t="shared" si="29"/>
        <v>10</v>
      </c>
      <c r="K110" s="100">
        <v>11</v>
      </c>
      <c r="L110" s="100">
        <v>0</v>
      </c>
      <c r="M110" s="100">
        <f t="shared" si="30"/>
        <v>11</v>
      </c>
      <c r="N110" s="100">
        <v>25</v>
      </c>
      <c r="O110" s="100">
        <v>0</v>
      </c>
      <c r="P110" s="100">
        <f t="shared" si="31"/>
        <v>25</v>
      </c>
      <c r="Q110" s="100">
        <f t="shared" si="32"/>
        <v>561</v>
      </c>
      <c r="R110" s="100">
        <f t="shared" si="33"/>
        <v>60</v>
      </c>
      <c r="S110" s="100">
        <f t="shared" si="34"/>
        <v>621</v>
      </c>
      <c r="T110" s="100">
        <f t="shared" si="35"/>
        <v>2168.3399999999997</v>
      </c>
    </row>
    <row r="111" spans="1:20" ht="30" customHeight="1">
      <c r="A111" s="26">
        <v>15</v>
      </c>
      <c r="B111" s="97" t="s">
        <v>69</v>
      </c>
      <c r="C111" s="98">
        <v>420.19</v>
      </c>
      <c r="D111" s="98">
        <v>0</v>
      </c>
      <c r="E111" s="99">
        <v>120</v>
      </c>
      <c r="F111" s="100">
        <v>10</v>
      </c>
      <c r="G111" s="100">
        <f t="shared" si="28"/>
        <v>550.19000000000005</v>
      </c>
      <c r="H111" s="100">
        <v>70</v>
      </c>
      <c r="I111" s="100">
        <v>10</v>
      </c>
      <c r="J111" s="100">
        <f t="shared" si="29"/>
        <v>80</v>
      </c>
      <c r="K111" s="100">
        <v>8</v>
      </c>
      <c r="L111" s="100">
        <v>0</v>
      </c>
      <c r="M111" s="100">
        <f t="shared" si="30"/>
        <v>8</v>
      </c>
      <c r="N111" s="100">
        <v>25</v>
      </c>
      <c r="O111" s="100">
        <v>0</v>
      </c>
      <c r="P111" s="100">
        <f t="shared" si="31"/>
        <v>25</v>
      </c>
      <c r="Q111" s="100">
        <f t="shared" si="32"/>
        <v>223</v>
      </c>
      <c r="R111" s="100">
        <f t="shared" si="33"/>
        <v>20</v>
      </c>
      <c r="S111" s="100">
        <f t="shared" si="34"/>
        <v>243</v>
      </c>
      <c r="T111" s="100">
        <f t="shared" si="35"/>
        <v>663.19</v>
      </c>
    </row>
    <row r="112" spans="1:20" s="14" customFormat="1" ht="30" customHeight="1">
      <c r="A112" s="29"/>
      <c r="B112" s="101" t="s">
        <v>68</v>
      </c>
      <c r="C112" s="102">
        <f t="shared" ref="C112:T112" si="46">+C110+C111</f>
        <v>1812.1899999999998</v>
      </c>
      <c r="D112" s="102">
        <f t="shared" si="46"/>
        <v>155.34</v>
      </c>
      <c r="E112" s="103">
        <f t="shared" si="46"/>
        <v>645</v>
      </c>
      <c r="F112" s="102">
        <f t="shared" si="46"/>
        <v>60</v>
      </c>
      <c r="G112" s="102">
        <f t="shared" si="46"/>
        <v>2672.5299999999997</v>
      </c>
      <c r="H112" s="102">
        <f t="shared" si="46"/>
        <v>70</v>
      </c>
      <c r="I112" s="102">
        <f t="shared" si="46"/>
        <v>20</v>
      </c>
      <c r="J112" s="102">
        <f t="shared" si="46"/>
        <v>90</v>
      </c>
      <c r="K112" s="102">
        <f t="shared" si="46"/>
        <v>19</v>
      </c>
      <c r="L112" s="102">
        <f t="shared" si="46"/>
        <v>0</v>
      </c>
      <c r="M112" s="102">
        <f t="shared" si="46"/>
        <v>19</v>
      </c>
      <c r="N112" s="102">
        <f t="shared" si="46"/>
        <v>50</v>
      </c>
      <c r="O112" s="102">
        <f t="shared" si="46"/>
        <v>0</v>
      </c>
      <c r="P112" s="102">
        <f t="shared" si="46"/>
        <v>50</v>
      </c>
      <c r="Q112" s="102">
        <f t="shared" si="46"/>
        <v>784</v>
      </c>
      <c r="R112" s="102">
        <f t="shared" si="46"/>
        <v>80</v>
      </c>
      <c r="S112" s="102">
        <f t="shared" si="46"/>
        <v>864</v>
      </c>
      <c r="T112" s="102">
        <f t="shared" si="46"/>
        <v>2831.5299999999997</v>
      </c>
    </row>
    <row r="113" spans="1:22" ht="30" customHeight="1">
      <c r="A113" s="26">
        <v>16</v>
      </c>
      <c r="B113" s="115" t="s">
        <v>70</v>
      </c>
      <c r="C113" s="98">
        <v>1558.4499999999998</v>
      </c>
      <c r="D113" s="98">
        <v>282.64</v>
      </c>
      <c r="E113" s="99">
        <f>570+5</f>
        <v>575</v>
      </c>
      <c r="F113" s="100">
        <v>75</v>
      </c>
      <c r="G113" s="100">
        <f t="shared" si="28"/>
        <v>2491.0899999999997</v>
      </c>
      <c r="H113" s="100">
        <v>40</v>
      </c>
      <c r="I113" s="100">
        <v>0</v>
      </c>
      <c r="J113" s="100">
        <f t="shared" si="29"/>
        <v>40</v>
      </c>
      <c r="K113" s="100">
        <v>8</v>
      </c>
      <c r="L113" s="100">
        <v>2.5</v>
      </c>
      <c r="M113" s="100">
        <f t="shared" si="30"/>
        <v>10.5</v>
      </c>
      <c r="N113" s="100">
        <v>50</v>
      </c>
      <c r="O113" s="100">
        <v>2</v>
      </c>
      <c r="P113" s="100">
        <f t="shared" si="31"/>
        <v>52</v>
      </c>
      <c r="Q113" s="100">
        <f t="shared" si="32"/>
        <v>673</v>
      </c>
      <c r="R113" s="100">
        <f t="shared" si="33"/>
        <v>79.5</v>
      </c>
      <c r="S113" s="100">
        <f t="shared" si="34"/>
        <v>752.5</v>
      </c>
      <c r="T113" s="100">
        <f t="shared" si="35"/>
        <v>2593.5899999999997</v>
      </c>
    </row>
    <row r="114" spans="1:22" ht="30" customHeight="1">
      <c r="A114" s="26">
        <v>17</v>
      </c>
      <c r="B114" s="97" t="s">
        <v>71</v>
      </c>
      <c r="C114" s="98">
        <v>1457.98</v>
      </c>
      <c r="D114" s="98">
        <v>0</v>
      </c>
      <c r="E114" s="99">
        <v>330</v>
      </c>
      <c r="F114" s="100">
        <v>40</v>
      </c>
      <c r="G114" s="100">
        <f t="shared" si="28"/>
        <v>1827.98</v>
      </c>
      <c r="H114" s="100">
        <v>100</v>
      </c>
      <c r="I114" s="100">
        <v>6</v>
      </c>
      <c r="J114" s="100">
        <f t="shared" si="29"/>
        <v>106</v>
      </c>
      <c r="K114" s="100">
        <v>10</v>
      </c>
      <c r="L114" s="100">
        <v>2.5</v>
      </c>
      <c r="M114" s="100">
        <f t="shared" si="30"/>
        <v>12.5</v>
      </c>
      <c r="N114" s="100">
        <v>25</v>
      </c>
      <c r="O114" s="100">
        <v>2</v>
      </c>
      <c r="P114" s="100">
        <f t="shared" si="31"/>
        <v>27</v>
      </c>
      <c r="Q114" s="100">
        <f t="shared" si="32"/>
        <v>465</v>
      </c>
      <c r="R114" s="100">
        <f t="shared" si="33"/>
        <v>50.5</v>
      </c>
      <c r="S114" s="100">
        <f t="shared" si="34"/>
        <v>515.5</v>
      </c>
      <c r="T114" s="100">
        <f t="shared" si="35"/>
        <v>1973.48</v>
      </c>
    </row>
    <row r="115" spans="1:22" s="14" customFormat="1" ht="30" customHeight="1">
      <c r="A115" s="29"/>
      <c r="B115" s="118" t="s">
        <v>70</v>
      </c>
      <c r="C115" s="102">
        <f t="shared" ref="C115:T115" si="47">+C113+C114</f>
        <v>3016.43</v>
      </c>
      <c r="D115" s="102">
        <f t="shared" si="47"/>
        <v>282.64</v>
      </c>
      <c r="E115" s="103">
        <f t="shared" si="47"/>
        <v>905</v>
      </c>
      <c r="F115" s="102">
        <f t="shared" si="47"/>
        <v>115</v>
      </c>
      <c r="G115" s="102">
        <f t="shared" si="47"/>
        <v>4319.07</v>
      </c>
      <c r="H115" s="102">
        <f t="shared" si="47"/>
        <v>140</v>
      </c>
      <c r="I115" s="102">
        <f t="shared" si="47"/>
        <v>6</v>
      </c>
      <c r="J115" s="102">
        <f t="shared" si="47"/>
        <v>146</v>
      </c>
      <c r="K115" s="102">
        <f t="shared" si="47"/>
        <v>18</v>
      </c>
      <c r="L115" s="102">
        <f t="shared" si="47"/>
        <v>5</v>
      </c>
      <c r="M115" s="102">
        <f t="shared" si="47"/>
        <v>23</v>
      </c>
      <c r="N115" s="102">
        <f t="shared" si="47"/>
        <v>75</v>
      </c>
      <c r="O115" s="102">
        <f t="shared" si="47"/>
        <v>4</v>
      </c>
      <c r="P115" s="102">
        <f t="shared" si="47"/>
        <v>79</v>
      </c>
      <c r="Q115" s="102">
        <f t="shared" si="47"/>
        <v>1138</v>
      </c>
      <c r="R115" s="102">
        <f t="shared" si="47"/>
        <v>130</v>
      </c>
      <c r="S115" s="102">
        <f t="shared" si="47"/>
        <v>1268</v>
      </c>
      <c r="T115" s="102">
        <f t="shared" si="47"/>
        <v>4567.07</v>
      </c>
    </row>
    <row r="116" spans="1:22" ht="30" customHeight="1">
      <c r="A116" s="26">
        <v>18</v>
      </c>
      <c r="B116" s="97" t="s">
        <v>72</v>
      </c>
      <c r="C116" s="98">
        <v>880.95</v>
      </c>
      <c r="D116" s="98">
        <v>15.129999999999999</v>
      </c>
      <c r="E116" s="99">
        <v>250</v>
      </c>
      <c r="F116" s="100">
        <v>75</v>
      </c>
      <c r="G116" s="100">
        <f t="shared" si="28"/>
        <v>1221.08</v>
      </c>
      <c r="H116" s="100">
        <v>0</v>
      </c>
      <c r="I116" s="100">
        <v>0</v>
      </c>
      <c r="J116" s="100">
        <f t="shared" si="29"/>
        <v>0</v>
      </c>
      <c r="K116" s="100">
        <v>0</v>
      </c>
      <c r="L116" s="100">
        <v>0</v>
      </c>
      <c r="M116" s="100">
        <f t="shared" si="30"/>
        <v>0</v>
      </c>
      <c r="N116" s="100">
        <v>25</v>
      </c>
      <c r="O116" s="100">
        <v>6.5</v>
      </c>
      <c r="P116" s="100">
        <f t="shared" si="31"/>
        <v>31.5</v>
      </c>
      <c r="Q116" s="100">
        <f t="shared" si="32"/>
        <v>275</v>
      </c>
      <c r="R116" s="100">
        <f t="shared" si="33"/>
        <v>81.5</v>
      </c>
      <c r="S116" s="100">
        <f t="shared" si="34"/>
        <v>356.5</v>
      </c>
      <c r="T116" s="100">
        <f t="shared" si="35"/>
        <v>1252.5800000000002</v>
      </c>
    </row>
    <row r="117" spans="1:22" ht="30" customHeight="1">
      <c r="A117" s="26">
        <v>19</v>
      </c>
      <c r="B117" s="97" t="s">
        <v>73</v>
      </c>
      <c r="C117" s="98">
        <v>649.45000000000005</v>
      </c>
      <c r="D117" s="98">
        <v>143.25</v>
      </c>
      <c r="E117" s="99">
        <v>180</v>
      </c>
      <c r="F117" s="100">
        <v>10</v>
      </c>
      <c r="G117" s="100">
        <f t="shared" si="28"/>
        <v>982.7</v>
      </c>
      <c r="H117" s="100">
        <v>0</v>
      </c>
      <c r="I117" s="100">
        <v>14</v>
      </c>
      <c r="J117" s="100">
        <f t="shared" si="29"/>
        <v>14</v>
      </c>
      <c r="K117" s="100">
        <v>10</v>
      </c>
      <c r="L117" s="100">
        <v>0</v>
      </c>
      <c r="M117" s="100">
        <f t="shared" si="30"/>
        <v>10</v>
      </c>
      <c r="N117" s="100">
        <v>25</v>
      </c>
      <c r="O117" s="100">
        <v>0</v>
      </c>
      <c r="P117" s="100">
        <f t="shared" si="31"/>
        <v>25</v>
      </c>
      <c r="Q117" s="100">
        <f t="shared" si="32"/>
        <v>215</v>
      </c>
      <c r="R117" s="100">
        <f t="shared" si="33"/>
        <v>24</v>
      </c>
      <c r="S117" s="100">
        <f t="shared" si="34"/>
        <v>239</v>
      </c>
      <c r="T117" s="100">
        <f t="shared" si="35"/>
        <v>1031.7</v>
      </c>
    </row>
    <row r="118" spans="1:22" ht="30" customHeight="1">
      <c r="A118" s="26">
        <v>20</v>
      </c>
      <c r="B118" s="97" t="s">
        <v>74</v>
      </c>
      <c r="C118" s="98">
        <v>323.47000000000003</v>
      </c>
      <c r="D118" s="98">
        <v>0</v>
      </c>
      <c r="E118" s="99">
        <v>160</v>
      </c>
      <c r="F118" s="100">
        <v>10</v>
      </c>
      <c r="G118" s="100">
        <f t="shared" si="28"/>
        <v>493.47</v>
      </c>
      <c r="H118" s="100">
        <v>70</v>
      </c>
      <c r="I118" s="100">
        <v>6</v>
      </c>
      <c r="J118" s="100">
        <f t="shared" si="29"/>
        <v>76</v>
      </c>
      <c r="K118" s="100">
        <v>10</v>
      </c>
      <c r="L118" s="100">
        <v>0</v>
      </c>
      <c r="M118" s="100">
        <f t="shared" si="30"/>
        <v>10</v>
      </c>
      <c r="N118" s="100">
        <v>22</v>
      </c>
      <c r="O118" s="100">
        <v>0</v>
      </c>
      <c r="P118" s="100">
        <f t="shared" si="31"/>
        <v>22</v>
      </c>
      <c r="Q118" s="100">
        <f t="shared" si="32"/>
        <v>262</v>
      </c>
      <c r="R118" s="100">
        <f t="shared" si="33"/>
        <v>16</v>
      </c>
      <c r="S118" s="100">
        <f t="shared" si="34"/>
        <v>278</v>
      </c>
      <c r="T118" s="100">
        <f t="shared" si="35"/>
        <v>601.47</v>
      </c>
    </row>
    <row r="119" spans="1:22" s="14" customFormat="1" ht="30" customHeight="1">
      <c r="A119" s="29"/>
      <c r="B119" s="101" t="s">
        <v>73</v>
      </c>
      <c r="C119" s="102">
        <f t="shared" ref="C119:T119" si="48">+C117+C118</f>
        <v>972.92000000000007</v>
      </c>
      <c r="D119" s="102">
        <f t="shared" si="48"/>
        <v>143.25</v>
      </c>
      <c r="E119" s="103">
        <f t="shared" si="48"/>
        <v>340</v>
      </c>
      <c r="F119" s="102">
        <f t="shared" si="48"/>
        <v>20</v>
      </c>
      <c r="G119" s="102">
        <f t="shared" si="48"/>
        <v>1476.17</v>
      </c>
      <c r="H119" s="102">
        <f t="shared" si="48"/>
        <v>70</v>
      </c>
      <c r="I119" s="102">
        <f t="shared" si="48"/>
        <v>20</v>
      </c>
      <c r="J119" s="102">
        <f t="shared" si="48"/>
        <v>90</v>
      </c>
      <c r="K119" s="102">
        <f t="shared" si="48"/>
        <v>20</v>
      </c>
      <c r="L119" s="102">
        <f t="shared" si="48"/>
        <v>0</v>
      </c>
      <c r="M119" s="102">
        <f t="shared" si="48"/>
        <v>20</v>
      </c>
      <c r="N119" s="102">
        <f t="shared" si="48"/>
        <v>47</v>
      </c>
      <c r="O119" s="102">
        <f t="shared" si="48"/>
        <v>0</v>
      </c>
      <c r="P119" s="102">
        <f t="shared" si="48"/>
        <v>47</v>
      </c>
      <c r="Q119" s="102">
        <f t="shared" si="48"/>
        <v>477</v>
      </c>
      <c r="R119" s="102">
        <f t="shared" si="48"/>
        <v>40</v>
      </c>
      <c r="S119" s="102">
        <f t="shared" si="48"/>
        <v>517</v>
      </c>
      <c r="T119" s="102">
        <f t="shared" si="48"/>
        <v>1633.17</v>
      </c>
    </row>
    <row r="120" spans="1:22" ht="30" customHeight="1">
      <c r="A120" s="26">
        <v>21</v>
      </c>
      <c r="B120" s="97" t="s">
        <v>75</v>
      </c>
      <c r="C120" s="98">
        <v>887.96</v>
      </c>
      <c r="D120" s="98">
        <v>70</v>
      </c>
      <c r="E120" s="99">
        <v>280</v>
      </c>
      <c r="F120" s="100">
        <v>90</v>
      </c>
      <c r="G120" s="100">
        <f t="shared" si="28"/>
        <v>1327.96</v>
      </c>
      <c r="H120" s="100">
        <v>224.82</v>
      </c>
      <c r="I120" s="100">
        <v>75</v>
      </c>
      <c r="J120" s="100">
        <f t="shared" si="29"/>
        <v>299.82</v>
      </c>
      <c r="K120" s="100">
        <v>15</v>
      </c>
      <c r="L120" s="100">
        <v>6.45</v>
      </c>
      <c r="M120" s="100">
        <f t="shared" si="30"/>
        <v>21.45</v>
      </c>
      <c r="N120" s="100">
        <v>25</v>
      </c>
      <c r="O120" s="100">
        <v>2</v>
      </c>
      <c r="P120" s="100">
        <f t="shared" si="31"/>
        <v>27</v>
      </c>
      <c r="Q120" s="100">
        <f t="shared" si="32"/>
        <v>544.81999999999994</v>
      </c>
      <c r="R120" s="100">
        <f t="shared" si="33"/>
        <v>173.45</v>
      </c>
      <c r="S120" s="100">
        <f t="shared" si="34"/>
        <v>718.27</v>
      </c>
      <c r="T120" s="100">
        <f t="shared" si="35"/>
        <v>1676.23</v>
      </c>
    </row>
    <row r="121" spans="1:22" ht="30" customHeight="1">
      <c r="A121" s="26">
        <v>22</v>
      </c>
      <c r="B121" s="97" t="s">
        <v>76</v>
      </c>
      <c r="C121" s="98">
        <v>679.93000000000006</v>
      </c>
      <c r="D121" s="98">
        <v>45.6</v>
      </c>
      <c r="E121" s="99">
        <v>265</v>
      </c>
      <c r="F121" s="100">
        <v>70</v>
      </c>
      <c r="G121" s="100">
        <f t="shared" si="28"/>
        <v>1060.5300000000002</v>
      </c>
      <c r="H121" s="100">
        <v>0</v>
      </c>
      <c r="I121" s="100">
        <v>0</v>
      </c>
      <c r="J121" s="100">
        <f t="shared" si="29"/>
        <v>0</v>
      </c>
      <c r="K121" s="100">
        <v>6</v>
      </c>
      <c r="L121" s="100">
        <v>2</v>
      </c>
      <c r="M121" s="100">
        <f t="shared" si="30"/>
        <v>8</v>
      </c>
      <c r="N121" s="100">
        <v>45</v>
      </c>
      <c r="O121" s="100">
        <v>3.3</v>
      </c>
      <c r="P121" s="100">
        <f t="shared" si="31"/>
        <v>48.3</v>
      </c>
      <c r="Q121" s="100">
        <f t="shared" si="32"/>
        <v>316</v>
      </c>
      <c r="R121" s="100">
        <f t="shared" si="33"/>
        <v>75.3</v>
      </c>
      <c r="S121" s="100">
        <f t="shared" si="34"/>
        <v>391.3</v>
      </c>
      <c r="T121" s="100">
        <f t="shared" si="35"/>
        <v>1116.83</v>
      </c>
    </row>
    <row r="122" spans="1:22" ht="30" customHeight="1">
      <c r="A122" s="26">
        <v>23</v>
      </c>
      <c r="B122" s="97" t="s">
        <v>77</v>
      </c>
      <c r="C122" s="98">
        <v>512.55999999999995</v>
      </c>
      <c r="D122" s="98">
        <v>120</v>
      </c>
      <c r="E122" s="99">
        <v>260</v>
      </c>
      <c r="F122" s="100">
        <v>80</v>
      </c>
      <c r="G122" s="100">
        <f t="shared" si="28"/>
        <v>972.56</v>
      </c>
      <c r="H122" s="100">
        <v>0</v>
      </c>
      <c r="I122" s="100">
        <v>8</v>
      </c>
      <c r="J122" s="100">
        <f t="shared" si="29"/>
        <v>8</v>
      </c>
      <c r="K122" s="100">
        <v>10</v>
      </c>
      <c r="L122" s="100">
        <v>0</v>
      </c>
      <c r="M122" s="100">
        <f t="shared" si="30"/>
        <v>10</v>
      </c>
      <c r="N122" s="100">
        <v>24</v>
      </c>
      <c r="O122" s="100">
        <v>1</v>
      </c>
      <c r="P122" s="100">
        <f t="shared" si="31"/>
        <v>25</v>
      </c>
      <c r="Q122" s="100">
        <f t="shared" si="32"/>
        <v>294</v>
      </c>
      <c r="R122" s="100">
        <f t="shared" si="33"/>
        <v>89</v>
      </c>
      <c r="S122" s="100">
        <f t="shared" si="34"/>
        <v>383</v>
      </c>
      <c r="T122" s="100">
        <f t="shared" si="35"/>
        <v>1015.56</v>
      </c>
    </row>
    <row r="123" spans="1:22" ht="30" customHeight="1">
      <c r="A123" s="26">
        <v>24</v>
      </c>
      <c r="B123" s="97" t="s">
        <v>78</v>
      </c>
      <c r="C123" s="98">
        <v>850</v>
      </c>
      <c r="D123" s="98">
        <v>0</v>
      </c>
      <c r="E123" s="99">
        <v>150</v>
      </c>
      <c r="F123" s="100">
        <v>0</v>
      </c>
      <c r="G123" s="100">
        <f t="shared" si="28"/>
        <v>1000</v>
      </c>
      <c r="H123" s="100">
        <v>47</v>
      </c>
      <c r="I123" s="100">
        <v>12</v>
      </c>
      <c r="J123" s="100">
        <f t="shared" si="29"/>
        <v>59</v>
      </c>
      <c r="K123" s="100">
        <v>10</v>
      </c>
      <c r="L123" s="100">
        <v>0</v>
      </c>
      <c r="M123" s="100">
        <f t="shared" si="30"/>
        <v>10</v>
      </c>
      <c r="N123" s="100">
        <v>25</v>
      </c>
      <c r="O123" s="100">
        <v>1</v>
      </c>
      <c r="P123" s="100">
        <f t="shared" si="31"/>
        <v>26</v>
      </c>
      <c r="Q123" s="100">
        <f t="shared" si="32"/>
        <v>232</v>
      </c>
      <c r="R123" s="100">
        <f t="shared" si="33"/>
        <v>13</v>
      </c>
      <c r="S123" s="100">
        <f t="shared" si="34"/>
        <v>245</v>
      </c>
      <c r="T123" s="100">
        <f t="shared" si="35"/>
        <v>1095</v>
      </c>
    </row>
    <row r="124" spans="1:22" s="14" customFormat="1" ht="30" customHeight="1">
      <c r="A124" s="29"/>
      <c r="B124" s="101" t="s">
        <v>77</v>
      </c>
      <c r="C124" s="102">
        <f t="shared" ref="C124:T124" si="49">+C122+C123</f>
        <v>1362.56</v>
      </c>
      <c r="D124" s="102">
        <f t="shared" si="49"/>
        <v>120</v>
      </c>
      <c r="E124" s="103">
        <f t="shared" si="49"/>
        <v>410</v>
      </c>
      <c r="F124" s="102">
        <f t="shared" si="49"/>
        <v>80</v>
      </c>
      <c r="G124" s="102">
        <f t="shared" si="49"/>
        <v>1972.56</v>
      </c>
      <c r="H124" s="102">
        <f t="shared" si="49"/>
        <v>47</v>
      </c>
      <c r="I124" s="102">
        <f t="shared" si="49"/>
        <v>20</v>
      </c>
      <c r="J124" s="102">
        <f t="shared" si="49"/>
        <v>67</v>
      </c>
      <c r="K124" s="102">
        <f t="shared" si="49"/>
        <v>20</v>
      </c>
      <c r="L124" s="102">
        <f t="shared" si="49"/>
        <v>0</v>
      </c>
      <c r="M124" s="102">
        <f t="shared" si="49"/>
        <v>20</v>
      </c>
      <c r="N124" s="102">
        <f t="shared" si="49"/>
        <v>49</v>
      </c>
      <c r="O124" s="102">
        <f t="shared" si="49"/>
        <v>2</v>
      </c>
      <c r="P124" s="102">
        <f t="shared" si="49"/>
        <v>51</v>
      </c>
      <c r="Q124" s="102">
        <f t="shared" si="49"/>
        <v>526</v>
      </c>
      <c r="R124" s="102">
        <f t="shared" si="49"/>
        <v>102</v>
      </c>
      <c r="S124" s="102">
        <f t="shared" si="49"/>
        <v>628</v>
      </c>
      <c r="T124" s="102">
        <f t="shared" si="49"/>
        <v>2110.56</v>
      </c>
      <c r="U124" s="16"/>
      <c r="V124" s="16"/>
    </row>
    <row r="125" spans="1:22" ht="30" customHeight="1">
      <c r="A125" s="26">
        <v>25</v>
      </c>
      <c r="B125" s="97" t="s">
        <v>79</v>
      </c>
      <c r="C125" s="98">
        <v>511</v>
      </c>
      <c r="D125" s="98">
        <v>38.4</v>
      </c>
      <c r="E125" s="122">
        <f>297.35+5</f>
        <v>302.35000000000002</v>
      </c>
      <c r="F125" s="123">
        <v>150</v>
      </c>
      <c r="G125" s="100">
        <f t="shared" si="28"/>
        <v>1001.75</v>
      </c>
      <c r="H125" s="123">
        <v>10</v>
      </c>
      <c r="I125" s="123">
        <v>0</v>
      </c>
      <c r="J125" s="100">
        <f t="shared" si="29"/>
        <v>10</v>
      </c>
      <c r="K125" s="123">
        <v>10</v>
      </c>
      <c r="L125" s="123">
        <v>0</v>
      </c>
      <c r="M125" s="100">
        <f t="shared" si="30"/>
        <v>10</v>
      </c>
      <c r="N125" s="100">
        <v>26</v>
      </c>
      <c r="O125" s="100">
        <v>0</v>
      </c>
      <c r="P125" s="100">
        <f t="shared" si="31"/>
        <v>26</v>
      </c>
      <c r="Q125" s="100">
        <f t="shared" si="32"/>
        <v>348.35</v>
      </c>
      <c r="R125" s="100">
        <f t="shared" si="33"/>
        <v>150</v>
      </c>
      <c r="S125" s="100">
        <f t="shared" si="34"/>
        <v>498.35</v>
      </c>
      <c r="T125" s="100">
        <f t="shared" si="35"/>
        <v>1047.75</v>
      </c>
    </row>
    <row r="126" spans="1:22" ht="30" customHeight="1">
      <c r="A126" s="26">
        <v>26</v>
      </c>
      <c r="B126" s="97" t="s">
        <v>80</v>
      </c>
      <c r="C126" s="98">
        <v>236.58000000000004</v>
      </c>
      <c r="D126" s="98">
        <v>0</v>
      </c>
      <c r="E126" s="122">
        <v>165</v>
      </c>
      <c r="F126" s="123">
        <v>10</v>
      </c>
      <c r="G126" s="100">
        <f t="shared" si="28"/>
        <v>411.58000000000004</v>
      </c>
      <c r="H126" s="123">
        <v>102.41</v>
      </c>
      <c r="I126" s="123">
        <v>30.51</v>
      </c>
      <c r="J126" s="100">
        <f t="shared" si="29"/>
        <v>132.91999999999999</v>
      </c>
      <c r="K126" s="123">
        <v>10</v>
      </c>
      <c r="L126" s="123">
        <v>0</v>
      </c>
      <c r="M126" s="100">
        <f t="shared" si="30"/>
        <v>10</v>
      </c>
      <c r="N126" s="100">
        <v>5</v>
      </c>
      <c r="O126" s="100">
        <v>2</v>
      </c>
      <c r="P126" s="100">
        <f t="shared" si="31"/>
        <v>7</v>
      </c>
      <c r="Q126" s="100">
        <f t="shared" si="32"/>
        <v>282.40999999999997</v>
      </c>
      <c r="R126" s="100">
        <f t="shared" si="33"/>
        <v>42.510000000000005</v>
      </c>
      <c r="S126" s="100">
        <f t="shared" si="34"/>
        <v>324.91999999999996</v>
      </c>
      <c r="T126" s="100">
        <f t="shared" si="35"/>
        <v>561.5</v>
      </c>
    </row>
    <row r="127" spans="1:22" s="14" customFormat="1" ht="30" customHeight="1">
      <c r="A127" s="29"/>
      <c r="B127" s="101" t="s">
        <v>79</v>
      </c>
      <c r="C127" s="124">
        <f t="shared" ref="C127:T127" si="50">+C125+C126</f>
        <v>747.58</v>
      </c>
      <c r="D127" s="124">
        <f t="shared" si="50"/>
        <v>38.4</v>
      </c>
      <c r="E127" s="125">
        <f t="shared" si="50"/>
        <v>467.35</v>
      </c>
      <c r="F127" s="124">
        <f t="shared" si="50"/>
        <v>160</v>
      </c>
      <c r="G127" s="124">
        <f t="shared" si="50"/>
        <v>1413.33</v>
      </c>
      <c r="H127" s="124">
        <f t="shared" si="50"/>
        <v>112.41</v>
      </c>
      <c r="I127" s="124">
        <f t="shared" si="50"/>
        <v>30.51</v>
      </c>
      <c r="J127" s="124">
        <f t="shared" si="50"/>
        <v>142.91999999999999</v>
      </c>
      <c r="K127" s="124">
        <f t="shared" si="50"/>
        <v>20</v>
      </c>
      <c r="L127" s="124">
        <f t="shared" si="50"/>
        <v>0</v>
      </c>
      <c r="M127" s="124">
        <f t="shared" si="50"/>
        <v>20</v>
      </c>
      <c r="N127" s="124">
        <f t="shared" si="50"/>
        <v>31</v>
      </c>
      <c r="O127" s="124">
        <f t="shared" si="50"/>
        <v>2</v>
      </c>
      <c r="P127" s="124">
        <f t="shared" si="50"/>
        <v>33</v>
      </c>
      <c r="Q127" s="124">
        <f t="shared" si="50"/>
        <v>630.76</v>
      </c>
      <c r="R127" s="124">
        <f t="shared" si="50"/>
        <v>192.51</v>
      </c>
      <c r="S127" s="124">
        <f t="shared" si="50"/>
        <v>823.27</v>
      </c>
      <c r="T127" s="124">
        <f t="shared" si="50"/>
        <v>1609.25</v>
      </c>
    </row>
    <row r="128" spans="1:22" ht="30" customHeight="1">
      <c r="A128" s="26">
        <v>27</v>
      </c>
      <c r="B128" s="97" t="s">
        <v>81</v>
      </c>
      <c r="C128" s="98">
        <v>646.97</v>
      </c>
      <c r="D128" s="98">
        <v>48</v>
      </c>
      <c r="E128" s="99">
        <v>210</v>
      </c>
      <c r="F128" s="100">
        <v>5</v>
      </c>
      <c r="G128" s="100">
        <f t="shared" si="28"/>
        <v>909.97</v>
      </c>
      <c r="H128" s="100">
        <v>25</v>
      </c>
      <c r="I128" s="100">
        <v>0</v>
      </c>
      <c r="J128" s="100">
        <f t="shared" si="29"/>
        <v>25</v>
      </c>
      <c r="K128" s="100">
        <v>7</v>
      </c>
      <c r="L128" s="100">
        <v>0</v>
      </c>
      <c r="M128" s="100">
        <f t="shared" si="30"/>
        <v>7</v>
      </c>
      <c r="N128" s="100">
        <v>25</v>
      </c>
      <c r="O128" s="100">
        <v>1.75</v>
      </c>
      <c r="P128" s="100">
        <f t="shared" si="31"/>
        <v>26.75</v>
      </c>
      <c r="Q128" s="100">
        <f t="shared" si="32"/>
        <v>267</v>
      </c>
      <c r="R128" s="100">
        <f t="shared" si="33"/>
        <v>6.75</v>
      </c>
      <c r="S128" s="100">
        <f t="shared" si="34"/>
        <v>273.75</v>
      </c>
      <c r="T128" s="100">
        <f t="shared" si="35"/>
        <v>968.72</v>
      </c>
    </row>
    <row r="129" spans="1:20" ht="30" customHeight="1">
      <c r="A129" s="26">
        <v>28</v>
      </c>
      <c r="B129" s="97" t="s">
        <v>82</v>
      </c>
      <c r="C129" s="98">
        <v>676.16000000000008</v>
      </c>
      <c r="D129" s="98">
        <v>34.25</v>
      </c>
      <c r="E129" s="99">
        <v>470</v>
      </c>
      <c r="F129" s="100">
        <v>110</v>
      </c>
      <c r="G129" s="100">
        <f t="shared" si="28"/>
        <v>1290.4100000000001</v>
      </c>
      <c r="H129" s="100">
        <v>225</v>
      </c>
      <c r="I129" s="100">
        <v>0</v>
      </c>
      <c r="J129" s="100">
        <f t="shared" si="29"/>
        <v>225</v>
      </c>
      <c r="K129" s="100">
        <v>45</v>
      </c>
      <c r="L129" s="100">
        <v>0</v>
      </c>
      <c r="M129" s="100">
        <f t="shared" si="30"/>
        <v>45</v>
      </c>
      <c r="N129" s="100">
        <v>35</v>
      </c>
      <c r="O129" s="100">
        <v>1</v>
      </c>
      <c r="P129" s="100">
        <f t="shared" si="31"/>
        <v>36</v>
      </c>
      <c r="Q129" s="100">
        <f t="shared" si="32"/>
        <v>775</v>
      </c>
      <c r="R129" s="100">
        <f t="shared" si="33"/>
        <v>111</v>
      </c>
      <c r="S129" s="100">
        <f t="shared" si="34"/>
        <v>886</v>
      </c>
      <c r="T129" s="100">
        <f t="shared" si="35"/>
        <v>1596.41</v>
      </c>
    </row>
    <row r="130" spans="1:20" ht="30" customHeight="1">
      <c r="A130" s="45">
        <v>29</v>
      </c>
      <c r="B130" s="115" t="s">
        <v>83</v>
      </c>
      <c r="C130" s="98">
        <v>296.19</v>
      </c>
      <c r="D130" s="98">
        <v>0</v>
      </c>
      <c r="E130" s="112">
        <f>80-10</f>
        <v>70</v>
      </c>
      <c r="F130" s="113">
        <v>6.12</v>
      </c>
      <c r="G130" s="100">
        <f t="shared" si="28"/>
        <v>372.31</v>
      </c>
      <c r="H130" s="113">
        <v>126.47</v>
      </c>
      <c r="I130" s="113">
        <v>163</v>
      </c>
      <c r="J130" s="100">
        <f t="shared" si="29"/>
        <v>289.47000000000003</v>
      </c>
      <c r="K130" s="113">
        <v>10</v>
      </c>
      <c r="L130" s="100">
        <v>0</v>
      </c>
      <c r="M130" s="100">
        <f t="shared" si="30"/>
        <v>10</v>
      </c>
      <c r="N130" s="100">
        <v>10</v>
      </c>
      <c r="O130" s="100">
        <v>0</v>
      </c>
      <c r="P130" s="100">
        <f t="shared" si="31"/>
        <v>10</v>
      </c>
      <c r="Q130" s="100">
        <f t="shared" si="32"/>
        <v>216.47</v>
      </c>
      <c r="R130" s="100">
        <f t="shared" si="33"/>
        <v>169.12</v>
      </c>
      <c r="S130" s="100">
        <f t="shared" si="34"/>
        <v>385.59000000000003</v>
      </c>
      <c r="T130" s="100">
        <f t="shared" si="35"/>
        <v>681.78</v>
      </c>
    </row>
    <row r="131" spans="1:20" ht="30" customHeight="1">
      <c r="A131" s="26">
        <v>30</v>
      </c>
      <c r="B131" s="97" t="s">
        <v>84</v>
      </c>
      <c r="C131" s="98">
        <v>640</v>
      </c>
      <c r="D131" s="98">
        <v>1.58</v>
      </c>
      <c r="E131" s="112">
        <v>200</v>
      </c>
      <c r="F131" s="113">
        <v>8</v>
      </c>
      <c r="G131" s="100">
        <f t="shared" si="28"/>
        <v>849.58</v>
      </c>
      <c r="H131" s="113">
        <v>0</v>
      </c>
      <c r="I131" s="113">
        <v>0</v>
      </c>
      <c r="J131" s="100">
        <f t="shared" si="29"/>
        <v>0</v>
      </c>
      <c r="K131" s="113">
        <v>10</v>
      </c>
      <c r="L131" s="100">
        <v>0</v>
      </c>
      <c r="M131" s="100">
        <f t="shared" si="30"/>
        <v>10</v>
      </c>
      <c r="N131" s="100">
        <v>35</v>
      </c>
      <c r="O131" s="100">
        <v>0</v>
      </c>
      <c r="P131" s="100">
        <f t="shared" si="31"/>
        <v>35</v>
      </c>
      <c r="Q131" s="100">
        <f t="shared" si="32"/>
        <v>245</v>
      </c>
      <c r="R131" s="100">
        <f t="shared" si="33"/>
        <v>8</v>
      </c>
      <c r="S131" s="100">
        <f t="shared" si="34"/>
        <v>253</v>
      </c>
      <c r="T131" s="100">
        <f t="shared" si="35"/>
        <v>894.58</v>
      </c>
    </row>
    <row r="132" spans="1:20" ht="30" customHeight="1">
      <c r="A132" s="26">
        <v>31</v>
      </c>
      <c r="B132" s="97" t="s">
        <v>85</v>
      </c>
      <c r="C132" s="98">
        <v>262.77999999999997</v>
      </c>
      <c r="D132" s="98">
        <v>0</v>
      </c>
      <c r="E132" s="112">
        <v>145</v>
      </c>
      <c r="F132" s="113">
        <v>32</v>
      </c>
      <c r="G132" s="100">
        <f t="shared" si="28"/>
        <v>439.78</v>
      </c>
      <c r="H132" s="113">
        <v>0</v>
      </c>
      <c r="I132" s="113">
        <v>0</v>
      </c>
      <c r="J132" s="100">
        <f t="shared" si="29"/>
        <v>0</v>
      </c>
      <c r="K132" s="113">
        <v>1.5</v>
      </c>
      <c r="L132" s="100">
        <v>0</v>
      </c>
      <c r="M132" s="100">
        <f t="shared" si="30"/>
        <v>1.5</v>
      </c>
      <c r="N132" s="100">
        <v>15</v>
      </c>
      <c r="O132" s="100">
        <v>0</v>
      </c>
      <c r="P132" s="100">
        <f t="shared" si="31"/>
        <v>15</v>
      </c>
      <c r="Q132" s="100">
        <f t="shared" si="32"/>
        <v>161.5</v>
      </c>
      <c r="R132" s="100">
        <f t="shared" si="33"/>
        <v>32</v>
      </c>
      <c r="S132" s="100">
        <f t="shared" si="34"/>
        <v>193.5</v>
      </c>
      <c r="T132" s="100">
        <f t="shared" si="35"/>
        <v>456.28</v>
      </c>
    </row>
    <row r="133" spans="1:20" ht="30" customHeight="1">
      <c r="A133" s="26">
        <v>32</v>
      </c>
      <c r="B133" s="97" t="s">
        <v>86</v>
      </c>
      <c r="C133" s="98">
        <v>458.60999999999996</v>
      </c>
      <c r="D133" s="98">
        <v>0</v>
      </c>
      <c r="E133" s="112">
        <v>262.64999999999998</v>
      </c>
      <c r="F133" s="113">
        <v>95</v>
      </c>
      <c r="G133" s="100">
        <f t="shared" si="28"/>
        <v>816.26</v>
      </c>
      <c r="H133" s="113">
        <v>0</v>
      </c>
      <c r="I133" s="113">
        <v>0</v>
      </c>
      <c r="J133" s="100">
        <f t="shared" si="29"/>
        <v>0</v>
      </c>
      <c r="K133" s="113">
        <v>10</v>
      </c>
      <c r="L133" s="100">
        <v>4</v>
      </c>
      <c r="M133" s="100">
        <f t="shared" si="30"/>
        <v>14</v>
      </c>
      <c r="N133" s="100">
        <v>25</v>
      </c>
      <c r="O133" s="100">
        <v>6.5</v>
      </c>
      <c r="P133" s="100">
        <f t="shared" si="31"/>
        <v>31.5</v>
      </c>
      <c r="Q133" s="100">
        <f t="shared" si="32"/>
        <v>297.64999999999998</v>
      </c>
      <c r="R133" s="100">
        <f t="shared" si="33"/>
        <v>105.5</v>
      </c>
      <c r="S133" s="100">
        <f t="shared" si="34"/>
        <v>403.15</v>
      </c>
      <c r="T133" s="100">
        <f t="shared" si="35"/>
        <v>861.76</v>
      </c>
    </row>
    <row r="134" spans="1:20" ht="30" customHeight="1">
      <c r="A134" s="26">
        <v>33</v>
      </c>
      <c r="B134" s="97" t="s">
        <v>87</v>
      </c>
      <c r="C134" s="98">
        <v>489.59000000000003</v>
      </c>
      <c r="D134" s="98">
        <v>0</v>
      </c>
      <c r="E134" s="112">
        <v>287</v>
      </c>
      <c r="F134" s="113">
        <v>304.52999999999997</v>
      </c>
      <c r="G134" s="100">
        <f t="shared" si="28"/>
        <v>1081.1199999999999</v>
      </c>
      <c r="H134" s="113">
        <v>0</v>
      </c>
      <c r="I134" s="113">
        <v>0</v>
      </c>
      <c r="J134" s="100">
        <f t="shared" si="29"/>
        <v>0</v>
      </c>
      <c r="K134" s="113">
        <v>10</v>
      </c>
      <c r="L134" s="100">
        <v>0</v>
      </c>
      <c r="M134" s="100">
        <f t="shared" si="30"/>
        <v>10</v>
      </c>
      <c r="N134" s="100">
        <v>20</v>
      </c>
      <c r="O134" s="100">
        <v>0</v>
      </c>
      <c r="P134" s="100">
        <f t="shared" si="31"/>
        <v>20</v>
      </c>
      <c r="Q134" s="100">
        <f t="shared" si="32"/>
        <v>317</v>
      </c>
      <c r="R134" s="100">
        <f t="shared" si="33"/>
        <v>304.52999999999997</v>
      </c>
      <c r="S134" s="100">
        <f t="shared" si="34"/>
        <v>621.53</v>
      </c>
      <c r="T134" s="100">
        <f t="shared" si="35"/>
        <v>1111.1199999999999</v>
      </c>
    </row>
    <row r="135" spans="1:20" ht="30" customHeight="1">
      <c r="A135" s="26">
        <v>34</v>
      </c>
      <c r="B135" s="97" t="s">
        <v>88</v>
      </c>
      <c r="C135" s="98">
        <v>532</v>
      </c>
      <c r="D135" s="98">
        <v>0</v>
      </c>
      <c r="E135" s="99">
        <v>118</v>
      </c>
      <c r="F135" s="100">
        <v>10</v>
      </c>
      <c r="G135" s="100">
        <f t="shared" si="28"/>
        <v>660</v>
      </c>
      <c r="H135" s="100">
        <v>50</v>
      </c>
      <c r="I135" s="100">
        <v>10</v>
      </c>
      <c r="J135" s="100">
        <f t="shared" si="29"/>
        <v>60</v>
      </c>
      <c r="K135" s="100">
        <v>12</v>
      </c>
      <c r="L135" s="100">
        <v>0</v>
      </c>
      <c r="M135" s="100">
        <f t="shared" si="30"/>
        <v>12</v>
      </c>
      <c r="N135" s="100">
        <v>15</v>
      </c>
      <c r="O135" s="100">
        <v>0</v>
      </c>
      <c r="P135" s="100">
        <f t="shared" si="31"/>
        <v>15</v>
      </c>
      <c r="Q135" s="100">
        <f t="shared" si="32"/>
        <v>195</v>
      </c>
      <c r="R135" s="100">
        <f t="shared" si="33"/>
        <v>20</v>
      </c>
      <c r="S135" s="100">
        <f t="shared" si="34"/>
        <v>215</v>
      </c>
      <c r="T135" s="100">
        <f t="shared" si="35"/>
        <v>747</v>
      </c>
    </row>
    <row r="136" spans="1:20" s="14" customFormat="1" ht="30" customHeight="1">
      <c r="A136" s="29"/>
      <c r="B136" s="101" t="s">
        <v>87</v>
      </c>
      <c r="C136" s="102">
        <f t="shared" ref="C136:T136" si="51">+C134+C135</f>
        <v>1021.59</v>
      </c>
      <c r="D136" s="102">
        <f t="shared" si="51"/>
        <v>0</v>
      </c>
      <c r="E136" s="103">
        <f t="shared" si="51"/>
        <v>405</v>
      </c>
      <c r="F136" s="102">
        <f t="shared" si="51"/>
        <v>314.52999999999997</v>
      </c>
      <c r="G136" s="102">
        <f t="shared" si="51"/>
        <v>1741.12</v>
      </c>
      <c r="H136" s="102">
        <f t="shared" si="51"/>
        <v>50</v>
      </c>
      <c r="I136" s="102">
        <f t="shared" si="51"/>
        <v>10</v>
      </c>
      <c r="J136" s="102">
        <f t="shared" si="51"/>
        <v>60</v>
      </c>
      <c r="K136" s="102">
        <f t="shared" si="51"/>
        <v>22</v>
      </c>
      <c r="L136" s="102">
        <f t="shared" si="51"/>
        <v>0</v>
      </c>
      <c r="M136" s="102">
        <f t="shared" si="51"/>
        <v>22</v>
      </c>
      <c r="N136" s="102">
        <f t="shared" si="51"/>
        <v>35</v>
      </c>
      <c r="O136" s="102">
        <f t="shared" si="51"/>
        <v>0</v>
      </c>
      <c r="P136" s="102">
        <f t="shared" si="51"/>
        <v>35</v>
      </c>
      <c r="Q136" s="102">
        <f t="shared" si="51"/>
        <v>512</v>
      </c>
      <c r="R136" s="102">
        <f t="shared" si="51"/>
        <v>324.52999999999997</v>
      </c>
      <c r="S136" s="102">
        <f t="shared" si="51"/>
        <v>836.53</v>
      </c>
      <c r="T136" s="102">
        <f t="shared" si="51"/>
        <v>1858.12</v>
      </c>
    </row>
    <row r="137" spans="1:20" s="15" customFormat="1" ht="30" customHeight="1">
      <c r="A137" s="40"/>
      <c r="B137" s="126" t="s">
        <v>89</v>
      </c>
      <c r="C137" s="120">
        <f t="shared" ref="C137:T137" si="52">+C136+C133+C132+C131+C130+C129+C128+C127+C124+C121+C120+C119+C116+C115+C112+C109+C106+C103+C100+C97+C96+C95+C92</f>
        <v>38251.760000000002</v>
      </c>
      <c r="D137" s="120">
        <f t="shared" si="52"/>
        <v>13325.460000000001</v>
      </c>
      <c r="E137" s="121">
        <f t="shared" si="52"/>
        <v>10992</v>
      </c>
      <c r="F137" s="120">
        <f t="shared" si="52"/>
        <v>2293</v>
      </c>
      <c r="G137" s="120">
        <f t="shared" si="52"/>
        <v>64862.220000000008</v>
      </c>
      <c r="H137" s="120">
        <f t="shared" si="52"/>
        <v>2202</v>
      </c>
      <c r="I137" s="120">
        <f t="shared" si="52"/>
        <v>594</v>
      </c>
      <c r="J137" s="120">
        <f t="shared" si="52"/>
        <v>2796</v>
      </c>
      <c r="K137" s="120">
        <f t="shared" si="52"/>
        <v>744</v>
      </c>
      <c r="L137" s="120">
        <f t="shared" si="52"/>
        <v>25</v>
      </c>
      <c r="M137" s="120">
        <f t="shared" si="52"/>
        <v>769</v>
      </c>
      <c r="N137" s="120">
        <f t="shared" si="52"/>
        <v>1409</v>
      </c>
      <c r="O137" s="120">
        <f t="shared" si="52"/>
        <v>41</v>
      </c>
      <c r="P137" s="120">
        <f t="shared" si="52"/>
        <v>1450</v>
      </c>
      <c r="Q137" s="120">
        <f t="shared" si="52"/>
        <v>15347</v>
      </c>
      <c r="R137" s="120">
        <f t="shared" si="52"/>
        <v>2952.9999999999995</v>
      </c>
      <c r="S137" s="120">
        <f t="shared" si="52"/>
        <v>18300</v>
      </c>
      <c r="T137" s="120">
        <f t="shared" si="52"/>
        <v>69877.22</v>
      </c>
    </row>
    <row r="138" spans="1:20" ht="30" customHeight="1">
      <c r="A138" s="26">
        <v>1</v>
      </c>
      <c r="B138" s="97" t="s">
        <v>90</v>
      </c>
      <c r="C138" s="98">
        <v>1311.36</v>
      </c>
      <c r="D138" s="98">
        <v>550.03</v>
      </c>
      <c r="E138" s="99">
        <v>820</v>
      </c>
      <c r="F138" s="100">
        <v>95</v>
      </c>
      <c r="G138" s="100">
        <f t="shared" ref="G138:G200" si="53">+C138+D138+E138+F138</f>
        <v>2776.39</v>
      </c>
      <c r="H138" s="100">
        <v>23</v>
      </c>
      <c r="I138" s="100">
        <v>12</v>
      </c>
      <c r="J138" s="100">
        <f t="shared" ref="J138:J200" si="54">+H138+I138</f>
        <v>35</v>
      </c>
      <c r="K138" s="100">
        <v>30</v>
      </c>
      <c r="L138" s="100">
        <v>0</v>
      </c>
      <c r="M138" s="100">
        <f t="shared" ref="M138:M200" si="55">+K138+L138</f>
        <v>30</v>
      </c>
      <c r="N138" s="100">
        <v>110</v>
      </c>
      <c r="O138" s="100">
        <v>20</v>
      </c>
      <c r="P138" s="100">
        <f t="shared" ref="P138:P200" si="56">+N138+O138</f>
        <v>130</v>
      </c>
      <c r="Q138" s="100">
        <f t="shared" ref="Q138:Q200" si="57">+E138+H138+K138+N138</f>
        <v>983</v>
      </c>
      <c r="R138" s="100">
        <f t="shared" ref="R138:R200" si="58">+F138+I138+L138+O138</f>
        <v>127</v>
      </c>
      <c r="S138" s="100">
        <f t="shared" ref="S138:S200" si="59">+Q138+R138</f>
        <v>1110</v>
      </c>
      <c r="T138" s="100">
        <f t="shared" ref="T138:T200" si="60">+S138+C138+D138</f>
        <v>2971.3899999999994</v>
      </c>
    </row>
    <row r="139" spans="1:20" ht="30" customHeight="1">
      <c r="A139" s="26">
        <v>2</v>
      </c>
      <c r="B139" s="97" t="s">
        <v>91</v>
      </c>
      <c r="C139" s="98">
        <v>2072.8000000000002</v>
      </c>
      <c r="D139" s="98">
        <v>283.02</v>
      </c>
      <c r="E139" s="99">
        <v>840</v>
      </c>
      <c r="F139" s="100">
        <v>43</v>
      </c>
      <c r="G139" s="100">
        <f t="shared" si="53"/>
        <v>3238.82</v>
      </c>
      <c r="H139" s="100">
        <v>12</v>
      </c>
      <c r="I139" s="100">
        <v>0</v>
      </c>
      <c r="J139" s="100">
        <f t="shared" si="54"/>
        <v>12</v>
      </c>
      <c r="K139" s="100">
        <v>2</v>
      </c>
      <c r="L139" s="100">
        <v>0</v>
      </c>
      <c r="M139" s="100">
        <f t="shared" si="55"/>
        <v>2</v>
      </c>
      <c r="N139" s="100">
        <v>45</v>
      </c>
      <c r="O139" s="100">
        <v>8</v>
      </c>
      <c r="P139" s="100">
        <f t="shared" si="56"/>
        <v>53</v>
      </c>
      <c r="Q139" s="100">
        <f t="shared" si="57"/>
        <v>899</v>
      </c>
      <c r="R139" s="100">
        <f t="shared" si="58"/>
        <v>51</v>
      </c>
      <c r="S139" s="100">
        <f t="shared" si="59"/>
        <v>950</v>
      </c>
      <c r="T139" s="100">
        <f t="shared" si="60"/>
        <v>3305.82</v>
      </c>
    </row>
    <row r="140" spans="1:20" ht="30" customHeight="1">
      <c r="A140" s="26">
        <v>3</v>
      </c>
      <c r="B140" s="97" t="s">
        <v>92</v>
      </c>
      <c r="C140" s="98">
        <v>48.15</v>
      </c>
      <c r="D140" s="98">
        <v>0</v>
      </c>
      <c r="E140" s="99">
        <v>420</v>
      </c>
      <c r="F140" s="100">
        <v>25</v>
      </c>
      <c r="G140" s="100">
        <f t="shared" si="53"/>
        <v>493.15</v>
      </c>
      <c r="H140" s="100">
        <v>0</v>
      </c>
      <c r="I140" s="100">
        <v>0</v>
      </c>
      <c r="J140" s="100">
        <f t="shared" si="54"/>
        <v>0</v>
      </c>
      <c r="K140" s="100">
        <v>0</v>
      </c>
      <c r="L140" s="100">
        <v>0</v>
      </c>
      <c r="M140" s="100">
        <f t="shared" si="55"/>
        <v>0</v>
      </c>
      <c r="N140" s="100">
        <v>35</v>
      </c>
      <c r="O140" s="100">
        <v>8</v>
      </c>
      <c r="P140" s="100">
        <f t="shared" si="56"/>
        <v>43</v>
      </c>
      <c r="Q140" s="100">
        <f t="shared" si="57"/>
        <v>455</v>
      </c>
      <c r="R140" s="100">
        <f t="shared" si="58"/>
        <v>33</v>
      </c>
      <c r="S140" s="100">
        <f t="shared" si="59"/>
        <v>488</v>
      </c>
      <c r="T140" s="100">
        <f t="shared" si="60"/>
        <v>536.15</v>
      </c>
    </row>
    <row r="141" spans="1:20" s="14" customFormat="1" ht="30" customHeight="1">
      <c r="A141" s="29"/>
      <c r="B141" s="101" t="s">
        <v>91</v>
      </c>
      <c r="C141" s="102">
        <f t="shared" ref="C141:T141" si="61">+C139+C140</f>
        <v>2120.9500000000003</v>
      </c>
      <c r="D141" s="102">
        <f t="shared" si="61"/>
        <v>283.02</v>
      </c>
      <c r="E141" s="103">
        <f t="shared" si="61"/>
        <v>1260</v>
      </c>
      <c r="F141" s="102">
        <f t="shared" si="61"/>
        <v>68</v>
      </c>
      <c r="G141" s="102">
        <f t="shared" si="61"/>
        <v>3731.9700000000003</v>
      </c>
      <c r="H141" s="102">
        <f t="shared" si="61"/>
        <v>12</v>
      </c>
      <c r="I141" s="102">
        <f t="shared" si="61"/>
        <v>0</v>
      </c>
      <c r="J141" s="102">
        <f t="shared" si="61"/>
        <v>12</v>
      </c>
      <c r="K141" s="102">
        <f t="shared" si="61"/>
        <v>2</v>
      </c>
      <c r="L141" s="102">
        <f t="shared" si="61"/>
        <v>0</v>
      </c>
      <c r="M141" s="102">
        <f t="shared" si="61"/>
        <v>2</v>
      </c>
      <c r="N141" s="102">
        <f t="shared" si="61"/>
        <v>80</v>
      </c>
      <c r="O141" s="102">
        <f t="shared" si="61"/>
        <v>16</v>
      </c>
      <c r="P141" s="102">
        <f t="shared" si="61"/>
        <v>96</v>
      </c>
      <c r="Q141" s="102">
        <f t="shared" si="61"/>
        <v>1354</v>
      </c>
      <c r="R141" s="102">
        <f t="shared" si="61"/>
        <v>84</v>
      </c>
      <c r="S141" s="102">
        <f t="shared" si="61"/>
        <v>1438</v>
      </c>
      <c r="T141" s="102">
        <f t="shared" si="61"/>
        <v>3841.9700000000003</v>
      </c>
    </row>
    <row r="142" spans="1:20" ht="30" customHeight="1">
      <c r="A142" s="26">
        <v>4</v>
      </c>
      <c r="B142" s="97" t="s">
        <v>93</v>
      </c>
      <c r="C142" s="98">
        <v>2001.88</v>
      </c>
      <c r="D142" s="98">
        <v>691.13</v>
      </c>
      <c r="E142" s="99">
        <f>400+69.5</f>
        <v>469.5</v>
      </c>
      <c r="F142" s="100">
        <v>30</v>
      </c>
      <c r="G142" s="100">
        <f t="shared" si="53"/>
        <v>3192.51</v>
      </c>
      <c r="H142" s="100">
        <v>23</v>
      </c>
      <c r="I142" s="100">
        <v>10</v>
      </c>
      <c r="J142" s="100">
        <f t="shared" si="54"/>
        <v>33</v>
      </c>
      <c r="K142" s="100">
        <v>26</v>
      </c>
      <c r="L142" s="100">
        <v>0</v>
      </c>
      <c r="M142" s="100">
        <f t="shared" si="55"/>
        <v>26</v>
      </c>
      <c r="N142" s="100">
        <f>45+24</f>
        <v>69</v>
      </c>
      <c r="O142" s="100">
        <v>6.12</v>
      </c>
      <c r="P142" s="100">
        <f t="shared" si="56"/>
        <v>75.12</v>
      </c>
      <c r="Q142" s="100">
        <f t="shared" si="57"/>
        <v>587.5</v>
      </c>
      <c r="R142" s="100">
        <f t="shared" si="58"/>
        <v>46.12</v>
      </c>
      <c r="S142" s="100">
        <f t="shared" si="59"/>
        <v>633.62</v>
      </c>
      <c r="T142" s="100">
        <f t="shared" si="60"/>
        <v>3326.63</v>
      </c>
    </row>
    <row r="143" spans="1:20" ht="30" customHeight="1">
      <c r="A143" s="26">
        <v>5</v>
      </c>
      <c r="B143" s="97" t="s">
        <v>94</v>
      </c>
      <c r="C143" s="98">
        <v>0</v>
      </c>
      <c r="D143" s="98">
        <v>0</v>
      </c>
      <c r="E143" s="99">
        <v>223</v>
      </c>
      <c r="F143" s="100">
        <v>14</v>
      </c>
      <c r="G143" s="100">
        <f t="shared" si="53"/>
        <v>237</v>
      </c>
      <c r="H143" s="100">
        <v>35</v>
      </c>
      <c r="I143" s="100">
        <v>5</v>
      </c>
      <c r="J143" s="100">
        <f t="shared" si="54"/>
        <v>40</v>
      </c>
      <c r="K143" s="100">
        <v>88</v>
      </c>
      <c r="L143" s="100">
        <v>0</v>
      </c>
      <c r="M143" s="100">
        <f t="shared" si="55"/>
        <v>88</v>
      </c>
      <c r="N143" s="100">
        <v>35</v>
      </c>
      <c r="O143" s="100">
        <v>0</v>
      </c>
      <c r="P143" s="100">
        <f t="shared" si="56"/>
        <v>35</v>
      </c>
      <c r="Q143" s="100">
        <f t="shared" si="57"/>
        <v>381</v>
      </c>
      <c r="R143" s="100">
        <f t="shared" si="58"/>
        <v>19</v>
      </c>
      <c r="S143" s="100">
        <f t="shared" si="59"/>
        <v>400</v>
      </c>
      <c r="T143" s="100">
        <f t="shared" si="60"/>
        <v>400</v>
      </c>
    </row>
    <row r="144" spans="1:20" s="14" customFormat="1" ht="30" customHeight="1">
      <c r="A144" s="29"/>
      <c r="B144" s="101" t="s">
        <v>93</v>
      </c>
      <c r="C144" s="102">
        <f t="shared" ref="C144:T144" si="62">+C142+C143</f>
        <v>2001.88</v>
      </c>
      <c r="D144" s="102">
        <f t="shared" si="62"/>
        <v>691.13</v>
      </c>
      <c r="E144" s="103">
        <f t="shared" si="62"/>
        <v>692.5</v>
      </c>
      <c r="F144" s="102">
        <f t="shared" si="62"/>
        <v>44</v>
      </c>
      <c r="G144" s="102">
        <f t="shared" si="62"/>
        <v>3429.51</v>
      </c>
      <c r="H144" s="102">
        <f t="shared" si="62"/>
        <v>58</v>
      </c>
      <c r="I144" s="102">
        <f t="shared" si="62"/>
        <v>15</v>
      </c>
      <c r="J144" s="102">
        <f t="shared" si="62"/>
        <v>73</v>
      </c>
      <c r="K144" s="102">
        <f t="shared" si="62"/>
        <v>114</v>
      </c>
      <c r="L144" s="102">
        <f t="shared" si="62"/>
        <v>0</v>
      </c>
      <c r="M144" s="102">
        <f t="shared" si="62"/>
        <v>114</v>
      </c>
      <c r="N144" s="102">
        <f t="shared" si="62"/>
        <v>104</v>
      </c>
      <c r="O144" s="102">
        <f t="shared" si="62"/>
        <v>6.12</v>
      </c>
      <c r="P144" s="102">
        <f t="shared" si="62"/>
        <v>110.12</v>
      </c>
      <c r="Q144" s="102">
        <f t="shared" si="62"/>
        <v>968.5</v>
      </c>
      <c r="R144" s="102">
        <f t="shared" si="62"/>
        <v>65.12</v>
      </c>
      <c r="S144" s="102">
        <f t="shared" si="62"/>
        <v>1033.6199999999999</v>
      </c>
      <c r="T144" s="102">
        <f t="shared" si="62"/>
        <v>3726.63</v>
      </c>
    </row>
    <row r="145" spans="1:20" ht="30" customHeight="1">
      <c r="A145" s="26">
        <v>6</v>
      </c>
      <c r="B145" s="97" t="s">
        <v>95</v>
      </c>
      <c r="C145" s="98">
        <v>2621.1099999999997</v>
      </c>
      <c r="D145" s="98">
        <v>397.63</v>
      </c>
      <c r="E145" s="99">
        <v>1025</v>
      </c>
      <c r="F145" s="100">
        <v>50</v>
      </c>
      <c r="G145" s="100">
        <f t="shared" si="53"/>
        <v>4093.74</v>
      </c>
      <c r="H145" s="100">
        <v>0</v>
      </c>
      <c r="I145" s="100">
        <v>0</v>
      </c>
      <c r="J145" s="100">
        <f t="shared" si="54"/>
        <v>0</v>
      </c>
      <c r="K145" s="100">
        <v>66</v>
      </c>
      <c r="L145" s="100">
        <v>1.23</v>
      </c>
      <c r="M145" s="100">
        <f t="shared" si="55"/>
        <v>67.23</v>
      </c>
      <c r="N145" s="100">
        <v>100</v>
      </c>
      <c r="O145" s="100">
        <v>10</v>
      </c>
      <c r="P145" s="100">
        <f t="shared" si="56"/>
        <v>110</v>
      </c>
      <c r="Q145" s="100">
        <f t="shared" si="57"/>
        <v>1191</v>
      </c>
      <c r="R145" s="100">
        <f t="shared" si="58"/>
        <v>61.23</v>
      </c>
      <c r="S145" s="100">
        <f t="shared" si="59"/>
        <v>1252.23</v>
      </c>
      <c r="T145" s="100">
        <f t="shared" si="60"/>
        <v>4270.9699999999993</v>
      </c>
    </row>
    <row r="146" spans="1:20" ht="30" customHeight="1">
      <c r="A146" s="26">
        <v>7</v>
      </c>
      <c r="B146" s="97" t="s">
        <v>96</v>
      </c>
      <c r="C146" s="98">
        <v>0</v>
      </c>
      <c r="D146" s="98">
        <v>0</v>
      </c>
      <c r="E146" s="99">
        <v>120</v>
      </c>
      <c r="F146" s="100">
        <v>4</v>
      </c>
      <c r="G146" s="100">
        <f t="shared" si="53"/>
        <v>124</v>
      </c>
      <c r="H146" s="100">
        <v>0</v>
      </c>
      <c r="I146" s="100">
        <v>0</v>
      </c>
      <c r="J146" s="100">
        <f t="shared" si="54"/>
        <v>0</v>
      </c>
      <c r="K146" s="100">
        <v>14</v>
      </c>
      <c r="L146" s="100">
        <v>0</v>
      </c>
      <c r="M146" s="100">
        <f t="shared" si="55"/>
        <v>14</v>
      </c>
      <c r="N146" s="100">
        <v>12</v>
      </c>
      <c r="O146" s="100">
        <v>0</v>
      </c>
      <c r="P146" s="100">
        <f t="shared" si="56"/>
        <v>12</v>
      </c>
      <c r="Q146" s="100">
        <f t="shared" si="57"/>
        <v>146</v>
      </c>
      <c r="R146" s="100">
        <f t="shared" si="58"/>
        <v>4</v>
      </c>
      <c r="S146" s="100">
        <f t="shared" si="59"/>
        <v>150</v>
      </c>
      <c r="T146" s="100">
        <f t="shared" si="60"/>
        <v>150</v>
      </c>
    </row>
    <row r="147" spans="1:20" ht="30" customHeight="1">
      <c r="A147" s="26">
        <v>8</v>
      </c>
      <c r="B147" s="97" t="s">
        <v>97</v>
      </c>
      <c r="C147" s="98">
        <v>43.64</v>
      </c>
      <c r="D147" s="98">
        <v>0</v>
      </c>
      <c r="E147" s="99">
        <v>110</v>
      </c>
      <c r="F147" s="100">
        <v>7</v>
      </c>
      <c r="G147" s="100">
        <f t="shared" si="53"/>
        <v>160.63999999999999</v>
      </c>
      <c r="H147" s="100">
        <v>0</v>
      </c>
      <c r="I147" s="100">
        <v>0</v>
      </c>
      <c r="J147" s="100">
        <f t="shared" si="54"/>
        <v>0</v>
      </c>
      <c r="K147" s="100">
        <v>49</v>
      </c>
      <c r="L147" s="100">
        <v>0</v>
      </c>
      <c r="M147" s="100">
        <f t="shared" si="55"/>
        <v>49</v>
      </c>
      <c r="N147" s="100">
        <v>21</v>
      </c>
      <c r="O147" s="100">
        <v>0</v>
      </c>
      <c r="P147" s="100">
        <f t="shared" si="56"/>
        <v>21</v>
      </c>
      <c r="Q147" s="100">
        <f t="shared" si="57"/>
        <v>180</v>
      </c>
      <c r="R147" s="100">
        <f t="shared" si="58"/>
        <v>7</v>
      </c>
      <c r="S147" s="100">
        <f t="shared" si="59"/>
        <v>187</v>
      </c>
      <c r="T147" s="100">
        <f t="shared" si="60"/>
        <v>230.64</v>
      </c>
    </row>
    <row r="148" spans="1:20" s="14" customFormat="1" ht="30" customHeight="1">
      <c r="A148" s="29"/>
      <c r="B148" s="101" t="s">
        <v>95</v>
      </c>
      <c r="C148" s="102">
        <f t="shared" ref="C148:T148" si="63">+C145+C146+C147</f>
        <v>2664.7499999999995</v>
      </c>
      <c r="D148" s="102">
        <f t="shared" si="63"/>
        <v>397.63</v>
      </c>
      <c r="E148" s="103">
        <f t="shared" si="63"/>
        <v>1255</v>
      </c>
      <c r="F148" s="102">
        <f t="shared" si="63"/>
        <v>61</v>
      </c>
      <c r="G148" s="102">
        <f t="shared" si="63"/>
        <v>4378.38</v>
      </c>
      <c r="H148" s="102">
        <f t="shared" si="63"/>
        <v>0</v>
      </c>
      <c r="I148" s="102">
        <f t="shared" si="63"/>
        <v>0</v>
      </c>
      <c r="J148" s="102">
        <f t="shared" si="63"/>
        <v>0</v>
      </c>
      <c r="K148" s="102">
        <f t="shared" si="63"/>
        <v>129</v>
      </c>
      <c r="L148" s="102">
        <f t="shared" si="63"/>
        <v>1.23</v>
      </c>
      <c r="M148" s="102">
        <f t="shared" si="63"/>
        <v>130.23000000000002</v>
      </c>
      <c r="N148" s="102">
        <f t="shared" si="63"/>
        <v>133</v>
      </c>
      <c r="O148" s="102">
        <f t="shared" si="63"/>
        <v>10</v>
      </c>
      <c r="P148" s="102">
        <f t="shared" si="63"/>
        <v>143</v>
      </c>
      <c r="Q148" s="102">
        <f t="shared" si="63"/>
        <v>1517</v>
      </c>
      <c r="R148" s="102">
        <f t="shared" si="63"/>
        <v>72.22999999999999</v>
      </c>
      <c r="S148" s="102">
        <f t="shared" si="63"/>
        <v>1589.23</v>
      </c>
      <c r="T148" s="102">
        <f t="shared" si="63"/>
        <v>4651.6099999999997</v>
      </c>
    </row>
    <row r="149" spans="1:20" ht="30" customHeight="1">
      <c r="A149" s="26">
        <v>9</v>
      </c>
      <c r="B149" s="97" t="s">
        <v>98</v>
      </c>
      <c r="C149" s="98">
        <v>13936.900000000001</v>
      </c>
      <c r="D149" s="98">
        <v>17756.760000000002</v>
      </c>
      <c r="E149" s="99">
        <v>3999</v>
      </c>
      <c r="F149" s="100">
        <v>532</v>
      </c>
      <c r="G149" s="100">
        <f t="shared" si="53"/>
        <v>36224.660000000003</v>
      </c>
      <c r="H149" s="100">
        <v>90</v>
      </c>
      <c r="I149" s="100">
        <v>35</v>
      </c>
      <c r="J149" s="100">
        <f t="shared" si="54"/>
        <v>125</v>
      </c>
      <c r="K149" s="100">
        <v>90</v>
      </c>
      <c r="L149" s="100">
        <v>2</v>
      </c>
      <c r="M149" s="100">
        <f t="shared" si="55"/>
        <v>92</v>
      </c>
      <c r="N149" s="100">
        <v>370</v>
      </c>
      <c r="O149" s="100">
        <v>40</v>
      </c>
      <c r="P149" s="100">
        <f t="shared" si="56"/>
        <v>410</v>
      </c>
      <c r="Q149" s="100">
        <f t="shared" si="57"/>
        <v>4549</v>
      </c>
      <c r="R149" s="100">
        <f t="shared" si="58"/>
        <v>609</v>
      </c>
      <c r="S149" s="100">
        <f t="shared" si="59"/>
        <v>5158</v>
      </c>
      <c r="T149" s="100">
        <f t="shared" si="60"/>
        <v>36851.660000000003</v>
      </c>
    </row>
    <row r="150" spans="1:20" ht="30" customHeight="1">
      <c r="A150" s="26">
        <v>10</v>
      </c>
      <c r="B150" s="97" t="s">
        <v>99</v>
      </c>
      <c r="C150" s="98">
        <v>0</v>
      </c>
      <c r="D150" s="98">
        <v>0</v>
      </c>
      <c r="E150" s="99">
        <v>72</v>
      </c>
      <c r="F150" s="100">
        <v>5</v>
      </c>
      <c r="G150" s="100">
        <f t="shared" si="53"/>
        <v>77</v>
      </c>
      <c r="H150" s="100">
        <v>0</v>
      </c>
      <c r="I150" s="100">
        <v>0</v>
      </c>
      <c r="J150" s="100">
        <f t="shared" si="54"/>
        <v>0</v>
      </c>
      <c r="K150" s="100">
        <v>0</v>
      </c>
      <c r="L150" s="100">
        <v>0</v>
      </c>
      <c r="M150" s="100">
        <f t="shared" si="55"/>
        <v>0</v>
      </c>
      <c r="N150" s="100">
        <v>8</v>
      </c>
      <c r="O150" s="100">
        <v>0</v>
      </c>
      <c r="P150" s="100">
        <f t="shared" si="56"/>
        <v>8</v>
      </c>
      <c r="Q150" s="100">
        <f t="shared" si="57"/>
        <v>80</v>
      </c>
      <c r="R150" s="100">
        <f t="shared" si="58"/>
        <v>5</v>
      </c>
      <c r="S150" s="100">
        <f t="shared" si="59"/>
        <v>85</v>
      </c>
      <c r="T150" s="100">
        <f t="shared" si="60"/>
        <v>85</v>
      </c>
    </row>
    <row r="151" spans="1:20" ht="30" customHeight="1">
      <c r="A151" s="26">
        <v>11</v>
      </c>
      <c r="B151" s="97" t="s">
        <v>100</v>
      </c>
      <c r="C151" s="98">
        <v>0</v>
      </c>
      <c r="D151" s="98">
        <v>0</v>
      </c>
      <c r="E151" s="99">
        <v>0</v>
      </c>
      <c r="F151" s="100">
        <v>0</v>
      </c>
      <c r="G151" s="100">
        <f t="shared" si="53"/>
        <v>0</v>
      </c>
      <c r="H151" s="100">
        <v>0</v>
      </c>
      <c r="I151" s="100">
        <v>0</v>
      </c>
      <c r="J151" s="100">
        <f t="shared" si="54"/>
        <v>0</v>
      </c>
      <c r="K151" s="100">
        <v>0</v>
      </c>
      <c r="L151" s="100">
        <v>0</v>
      </c>
      <c r="M151" s="100">
        <f t="shared" si="55"/>
        <v>0</v>
      </c>
      <c r="N151" s="100">
        <f>8-8</f>
        <v>0</v>
      </c>
      <c r="O151" s="100">
        <v>0</v>
      </c>
      <c r="P151" s="100">
        <f t="shared" si="56"/>
        <v>0</v>
      </c>
      <c r="Q151" s="100">
        <f t="shared" si="57"/>
        <v>0</v>
      </c>
      <c r="R151" s="100">
        <f t="shared" si="58"/>
        <v>0</v>
      </c>
      <c r="S151" s="100">
        <f t="shared" si="59"/>
        <v>0</v>
      </c>
      <c r="T151" s="100">
        <f t="shared" si="60"/>
        <v>0</v>
      </c>
    </row>
    <row r="152" spans="1:20" ht="30" customHeight="1">
      <c r="A152" s="26">
        <v>12</v>
      </c>
      <c r="B152" s="97" t="s">
        <v>101</v>
      </c>
      <c r="C152" s="98">
        <v>0</v>
      </c>
      <c r="D152" s="98">
        <v>0</v>
      </c>
      <c r="E152" s="99">
        <v>55</v>
      </c>
      <c r="F152" s="100">
        <v>4</v>
      </c>
      <c r="G152" s="100">
        <f t="shared" si="53"/>
        <v>59</v>
      </c>
      <c r="H152" s="100">
        <v>0</v>
      </c>
      <c r="I152" s="100">
        <v>0</v>
      </c>
      <c r="J152" s="100">
        <f t="shared" si="54"/>
        <v>0</v>
      </c>
      <c r="K152" s="100">
        <v>0</v>
      </c>
      <c r="L152" s="100">
        <v>0</v>
      </c>
      <c r="M152" s="100">
        <f t="shared" si="55"/>
        <v>0</v>
      </c>
      <c r="N152" s="100">
        <v>8</v>
      </c>
      <c r="O152" s="100">
        <v>0</v>
      </c>
      <c r="P152" s="100">
        <f t="shared" si="56"/>
        <v>8</v>
      </c>
      <c r="Q152" s="100">
        <f t="shared" si="57"/>
        <v>63</v>
      </c>
      <c r="R152" s="100">
        <f t="shared" si="58"/>
        <v>4</v>
      </c>
      <c r="S152" s="100">
        <f t="shared" si="59"/>
        <v>67</v>
      </c>
      <c r="T152" s="100">
        <f t="shared" si="60"/>
        <v>67</v>
      </c>
    </row>
    <row r="153" spans="1:20" ht="30" customHeight="1">
      <c r="A153" s="26">
        <v>13</v>
      </c>
      <c r="B153" s="97" t="s">
        <v>102</v>
      </c>
      <c r="C153" s="98">
        <v>0</v>
      </c>
      <c r="D153" s="98">
        <v>0</v>
      </c>
      <c r="E153" s="99">
        <v>0</v>
      </c>
      <c r="F153" s="100">
        <v>0</v>
      </c>
      <c r="G153" s="100">
        <f t="shared" si="53"/>
        <v>0</v>
      </c>
      <c r="H153" s="100">
        <v>0</v>
      </c>
      <c r="I153" s="100">
        <v>0</v>
      </c>
      <c r="J153" s="100">
        <f t="shared" si="54"/>
        <v>0</v>
      </c>
      <c r="K153" s="100">
        <v>0</v>
      </c>
      <c r="L153" s="100">
        <v>0</v>
      </c>
      <c r="M153" s="100">
        <f t="shared" si="55"/>
        <v>0</v>
      </c>
      <c r="N153" s="100">
        <f>8-8</f>
        <v>0</v>
      </c>
      <c r="O153" s="100">
        <v>0</v>
      </c>
      <c r="P153" s="100">
        <f t="shared" si="56"/>
        <v>0</v>
      </c>
      <c r="Q153" s="100">
        <f t="shared" si="57"/>
        <v>0</v>
      </c>
      <c r="R153" s="100">
        <f t="shared" si="58"/>
        <v>0</v>
      </c>
      <c r="S153" s="100">
        <f t="shared" si="59"/>
        <v>0</v>
      </c>
      <c r="T153" s="100">
        <f t="shared" si="60"/>
        <v>0</v>
      </c>
    </row>
    <row r="154" spans="1:20" ht="30" customHeight="1">
      <c r="A154" s="26">
        <v>14</v>
      </c>
      <c r="B154" s="97" t="s">
        <v>103</v>
      </c>
      <c r="C154" s="98">
        <v>0</v>
      </c>
      <c r="D154" s="98">
        <v>0</v>
      </c>
      <c r="E154" s="99">
        <v>0</v>
      </c>
      <c r="F154" s="100">
        <v>0</v>
      </c>
      <c r="G154" s="100">
        <f t="shared" si="53"/>
        <v>0</v>
      </c>
      <c r="H154" s="100">
        <v>0</v>
      </c>
      <c r="I154" s="100">
        <v>0</v>
      </c>
      <c r="J154" s="100">
        <f t="shared" si="54"/>
        <v>0</v>
      </c>
      <c r="K154" s="100">
        <v>0</v>
      </c>
      <c r="L154" s="100">
        <v>0</v>
      </c>
      <c r="M154" s="100">
        <f t="shared" si="55"/>
        <v>0</v>
      </c>
      <c r="N154" s="100">
        <v>0</v>
      </c>
      <c r="O154" s="100">
        <v>0</v>
      </c>
      <c r="P154" s="100">
        <f t="shared" si="56"/>
        <v>0</v>
      </c>
      <c r="Q154" s="100">
        <f t="shared" si="57"/>
        <v>0</v>
      </c>
      <c r="R154" s="100">
        <f t="shared" si="58"/>
        <v>0</v>
      </c>
      <c r="S154" s="100">
        <f t="shared" si="59"/>
        <v>0</v>
      </c>
      <c r="T154" s="100">
        <f t="shared" si="60"/>
        <v>0</v>
      </c>
    </row>
    <row r="155" spans="1:20" ht="30" customHeight="1">
      <c r="A155" s="26">
        <v>15</v>
      </c>
      <c r="B155" s="97" t="s">
        <v>104</v>
      </c>
      <c r="C155" s="98">
        <v>0</v>
      </c>
      <c r="D155" s="98">
        <v>0</v>
      </c>
      <c r="E155" s="99">
        <v>0</v>
      </c>
      <c r="F155" s="100">
        <v>0</v>
      </c>
      <c r="G155" s="100">
        <f t="shared" si="53"/>
        <v>0</v>
      </c>
      <c r="H155" s="100">
        <v>0</v>
      </c>
      <c r="I155" s="100">
        <v>0</v>
      </c>
      <c r="J155" s="100">
        <f t="shared" si="54"/>
        <v>0</v>
      </c>
      <c r="K155" s="100">
        <v>0</v>
      </c>
      <c r="L155" s="100">
        <v>0</v>
      </c>
      <c r="M155" s="100">
        <f t="shared" si="55"/>
        <v>0</v>
      </c>
      <c r="N155" s="100">
        <f>8-8</f>
        <v>0</v>
      </c>
      <c r="O155" s="100">
        <v>0</v>
      </c>
      <c r="P155" s="100">
        <f t="shared" si="56"/>
        <v>0</v>
      </c>
      <c r="Q155" s="100">
        <f t="shared" si="57"/>
        <v>0</v>
      </c>
      <c r="R155" s="100">
        <f t="shared" si="58"/>
        <v>0</v>
      </c>
      <c r="S155" s="100">
        <f t="shared" si="59"/>
        <v>0</v>
      </c>
      <c r="T155" s="100">
        <f t="shared" si="60"/>
        <v>0</v>
      </c>
    </row>
    <row r="156" spans="1:20" ht="30" customHeight="1">
      <c r="A156" s="26">
        <v>16</v>
      </c>
      <c r="B156" s="97" t="s">
        <v>105</v>
      </c>
      <c r="C156" s="98">
        <v>0</v>
      </c>
      <c r="D156" s="98">
        <v>0</v>
      </c>
      <c r="E156" s="99">
        <v>50</v>
      </c>
      <c r="F156" s="100">
        <v>7</v>
      </c>
      <c r="G156" s="100">
        <f t="shared" si="53"/>
        <v>57</v>
      </c>
      <c r="H156" s="100">
        <v>0</v>
      </c>
      <c r="I156" s="100">
        <v>0</v>
      </c>
      <c r="J156" s="100">
        <f t="shared" si="54"/>
        <v>0</v>
      </c>
      <c r="K156" s="100">
        <v>0</v>
      </c>
      <c r="L156" s="100">
        <v>0</v>
      </c>
      <c r="M156" s="100">
        <f t="shared" si="55"/>
        <v>0</v>
      </c>
      <c r="N156" s="100">
        <v>8</v>
      </c>
      <c r="O156" s="100">
        <v>0</v>
      </c>
      <c r="P156" s="100">
        <f t="shared" si="56"/>
        <v>8</v>
      </c>
      <c r="Q156" s="100">
        <f t="shared" si="57"/>
        <v>58</v>
      </c>
      <c r="R156" s="100">
        <f t="shared" si="58"/>
        <v>7</v>
      </c>
      <c r="S156" s="100">
        <f t="shared" si="59"/>
        <v>65</v>
      </c>
      <c r="T156" s="100">
        <f t="shared" si="60"/>
        <v>65</v>
      </c>
    </row>
    <row r="157" spans="1:20" ht="30" customHeight="1">
      <c r="A157" s="26">
        <v>17</v>
      </c>
      <c r="B157" s="97" t="s">
        <v>106</v>
      </c>
      <c r="C157" s="98">
        <v>0</v>
      </c>
      <c r="D157" s="98">
        <v>0</v>
      </c>
      <c r="E157" s="99">
        <f>300-67.73</f>
        <v>232.26999999999998</v>
      </c>
      <c r="F157" s="100">
        <v>25</v>
      </c>
      <c r="G157" s="100">
        <f t="shared" si="53"/>
        <v>257.27</v>
      </c>
      <c r="H157" s="100">
        <v>0</v>
      </c>
      <c r="I157" s="100">
        <v>0</v>
      </c>
      <c r="J157" s="100">
        <f t="shared" si="54"/>
        <v>0</v>
      </c>
      <c r="K157" s="100">
        <v>0</v>
      </c>
      <c r="L157" s="100">
        <v>0</v>
      </c>
      <c r="M157" s="100">
        <f t="shared" si="55"/>
        <v>0</v>
      </c>
      <c r="N157" s="100">
        <v>35</v>
      </c>
      <c r="O157" s="100">
        <v>5</v>
      </c>
      <c r="P157" s="100">
        <f t="shared" si="56"/>
        <v>40</v>
      </c>
      <c r="Q157" s="100">
        <f t="shared" si="57"/>
        <v>267.27</v>
      </c>
      <c r="R157" s="100">
        <f t="shared" si="58"/>
        <v>30</v>
      </c>
      <c r="S157" s="100">
        <f t="shared" si="59"/>
        <v>297.27</v>
      </c>
      <c r="T157" s="100">
        <f t="shared" si="60"/>
        <v>297.27</v>
      </c>
    </row>
    <row r="158" spans="1:20" s="14" customFormat="1" ht="30" customHeight="1">
      <c r="A158" s="29"/>
      <c r="B158" s="101" t="s">
        <v>98</v>
      </c>
      <c r="C158" s="102">
        <f t="shared" ref="C158:T158" si="64">SUM(C149:C157)</f>
        <v>13936.900000000001</v>
      </c>
      <c r="D158" s="102">
        <f t="shared" si="64"/>
        <v>17756.760000000002</v>
      </c>
      <c r="E158" s="103">
        <f t="shared" si="64"/>
        <v>4408.2700000000004</v>
      </c>
      <c r="F158" s="102">
        <f t="shared" si="64"/>
        <v>573</v>
      </c>
      <c r="G158" s="102">
        <f t="shared" si="64"/>
        <v>36674.93</v>
      </c>
      <c r="H158" s="102">
        <f t="shared" si="64"/>
        <v>90</v>
      </c>
      <c r="I158" s="102">
        <f t="shared" si="64"/>
        <v>35</v>
      </c>
      <c r="J158" s="102">
        <f t="shared" si="64"/>
        <v>125</v>
      </c>
      <c r="K158" s="102">
        <f t="shared" si="64"/>
        <v>90</v>
      </c>
      <c r="L158" s="102">
        <f t="shared" si="64"/>
        <v>2</v>
      </c>
      <c r="M158" s="102">
        <f t="shared" si="64"/>
        <v>92</v>
      </c>
      <c r="N158" s="102">
        <f t="shared" si="64"/>
        <v>429</v>
      </c>
      <c r="O158" s="102">
        <f t="shared" si="64"/>
        <v>45</v>
      </c>
      <c r="P158" s="102">
        <f t="shared" si="64"/>
        <v>474</v>
      </c>
      <c r="Q158" s="102">
        <f t="shared" si="64"/>
        <v>5017.2700000000004</v>
      </c>
      <c r="R158" s="102">
        <f t="shared" si="64"/>
        <v>655</v>
      </c>
      <c r="S158" s="102">
        <f t="shared" si="64"/>
        <v>5672.27</v>
      </c>
      <c r="T158" s="102">
        <f t="shared" si="64"/>
        <v>37365.93</v>
      </c>
    </row>
    <row r="159" spans="1:20" ht="30" customHeight="1">
      <c r="A159" s="26">
        <v>18</v>
      </c>
      <c r="B159" s="97" t="s">
        <v>107</v>
      </c>
      <c r="C159" s="98">
        <v>821</v>
      </c>
      <c r="D159" s="98">
        <v>146</v>
      </c>
      <c r="E159" s="99">
        <v>710</v>
      </c>
      <c r="F159" s="100">
        <v>24</v>
      </c>
      <c r="G159" s="100">
        <f t="shared" si="53"/>
        <v>1701</v>
      </c>
      <c r="H159" s="100">
        <v>15</v>
      </c>
      <c r="I159" s="100">
        <v>0</v>
      </c>
      <c r="J159" s="100">
        <f t="shared" si="54"/>
        <v>15</v>
      </c>
      <c r="K159" s="100">
        <v>0</v>
      </c>
      <c r="L159" s="100">
        <v>0</v>
      </c>
      <c r="M159" s="100">
        <f t="shared" si="55"/>
        <v>0</v>
      </c>
      <c r="N159" s="100">
        <v>4</v>
      </c>
      <c r="O159" s="100">
        <v>1.22</v>
      </c>
      <c r="P159" s="100">
        <f t="shared" si="56"/>
        <v>5.22</v>
      </c>
      <c r="Q159" s="100">
        <f t="shared" si="57"/>
        <v>729</v>
      </c>
      <c r="R159" s="100">
        <f t="shared" si="58"/>
        <v>25.22</v>
      </c>
      <c r="S159" s="100">
        <f t="shared" si="59"/>
        <v>754.22</v>
      </c>
      <c r="T159" s="100">
        <f t="shared" si="60"/>
        <v>1721.22</v>
      </c>
    </row>
    <row r="160" spans="1:20" ht="30" customHeight="1">
      <c r="A160" s="26">
        <v>19</v>
      </c>
      <c r="B160" s="97" t="s">
        <v>108</v>
      </c>
      <c r="C160" s="98">
        <v>1086.3600000000001</v>
      </c>
      <c r="D160" s="98">
        <v>290</v>
      </c>
      <c r="E160" s="99">
        <v>320</v>
      </c>
      <c r="F160" s="100">
        <v>38</v>
      </c>
      <c r="G160" s="100">
        <f t="shared" si="53"/>
        <v>1734.3600000000001</v>
      </c>
      <c r="H160" s="100">
        <v>60</v>
      </c>
      <c r="I160" s="100">
        <v>0</v>
      </c>
      <c r="J160" s="100">
        <f t="shared" si="54"/>
        <v>60</v>
      </c>
      <c r="K160" s="100">
        <v>0</v>
      </c>
      <c r="L160" s="100">
        <v>0</v>
      </c>
      <c r="M160" s="100">
        <f t="shared" si="55"/>
        <v>0</v>
      </c>
      <c r="N160" s="100">
        <v>67.5</v>
      </c>
      <c r="O160" s="100">
        <v>2.25</v>
      </c>
      <c r="P160" s="100">
        <f t="shared" si="56"/>
        <v>69.75</v>
      </c>
      <c r="Q160" s="100">
        <f t="shared" si="57"/>
        <v>447.5</v>
      </c>
      <c r="R160" s="100">
        <f t="shared" si="58"/>
        <v>40.25</v>
      </c>
      <c r="S160" s="100">
        <f t="shared" si="59"/>
        <v>487.75</v>
      </c>
      <c r="T160" s="100">
        <f t="shared" si="60"/>
        <v>1864.1100000000001</v>
      </c>
    </row>
    <row r="161" spans="1:20" ht="30" customHeight="1">
      <c r="A161" s="26">
        <v>20</v>
      </c>
      <c r="B161" s="97" t="s">
        <v>109</v>
      </c>
      <c r="C161" s="98">
        <v>0</v>
      </c>
      <c r="D161" s="98">
        <v>0</v>
      </c>
      <c r="E161" s="99">
        <f>37-36.77</f>
        <v>0.22999999999999687</v>
      </c>
      <c r="F161" s="100">
        <v>0</v>
      </c>
      <c r="G161" s="100">
        <f t="shared" si="53"/>
        <v>0.22999999999999687</v>
      </c>
      <c r="H161" s="100">
        <f>45-10</f>
        <v>35</v>
      </c>
      <c r="I161" s="100">
        <f>3.03-2.5</f>
        <v>0.5299999999999998</v>
      </c>
      <c r="J161" s="100">
        <f t="shared" si="54"/>
        <v>35.53</v>
      </c>
      <c r="K161" s="100">
        <f>30-5</f>
        <v>25</v>
      </c>
      <c r="L161" s="100">
        <v>0</v>
      </c>
      <c r="M161" s="100">
        <f t="shared" si="55"/>
        <v>25</v>
      </c>
      <c r="N161" s="100">
        <v>7.5</v>
      </c>
      <c r="O161" s="100">
        <v>0</v>
      </c>
      <c r="P161" s="100">
        <f t="shared" si="56"/>
        <v>7.5</v>
      </c>
      <c r="Q161" s="100">
        <f t="shared" si="57"/>
        <v>67.72999999999999</v>
      </c>
      <c r="R161" s="100">
        <f t="shared" si="58"/>
        <v>0.5299999999999998</v>
      </c>
      <c r="S161" s="100">
        <f t="shared" si="59"/>
        <v>68.259999999999991</v>
      </c>
      <c r="T161" s="100">
        <f t="shared" si="60"/>
        <v>68.259999999999991</v>
      </c>
    </row>
    <row r="162" spans="1:20" s="14" customFormat="1" ht="30" customHeight="1">
      <c r="A162" s="29"/>
      <c r="B162" s="101" t="s">
        <v>108</v>
      </c>
      <c r="C162" s="102">
        <f t="shared" ref="C162:T162" si="65">+C160+C161</f>
        <v>1086.3600000000001</v>
      </c>
      <c r="D162" s="102">
        <f t="shared" si="65"/>
        <v>290</v>
      </c>
      <c r="E162" s="103">
        <f t="shared" si="65"/>
        <v>320.23</v>
      </c>
      <c r="F162" s="102">
        <f t="shared" si="65"/>
        <v>38</v>
      </c>
      <c r="G162" s="102">
        <f t="shared" si="65"/>
        <v>1734.5900000000001</v>
      </c>
      <c r="H162" s="102">
        <f t="shared" si="65"/>
        <v>95</v>
      </c>
      <c r="I162" s="102">
        <f t="shared" si="65"/>
        <v>0.5299999999999998</v>
      </c>
      <c r="J162" s="102">
        <f t="shared" si="65"/>
        <v>95.53</v>
      </c>
      <c r="K162" s="102">
        <f t="shared" si="65"/>
        <v>25</v>
      </c>
      <c r="L162" s="102">
        <f t="shared" si="65"/>
        <v>0</v>
      </c>
      <c r="M162" s="102">
        <f t="shared" si="65"/>
        <v>25</v>
      </c>
      <c r="N162" s="102">
        <f t="shared" si="65"/>
        <v>75</v>
      </c>
      <c r="O162" s="102">
        <f t="shared" si="65"/>
        <v>2.25</v>
      </c>
      <c r="P162" s="102">
        <f t="shared" si="65"/>
        <v>77.25</v>
      </c>
      <c r="Q162" s="102">
        <f t="shared" si="65"/>
        <v>515.23</v>
      </c>
      <c r="R162" s="102">
        <f t="shared" si="65"/>
        <v>40.78</v>
      </c>
      <c r="S162" s="102">
        <f t="shared" si="65"/>
        <v>556.01</v>
      </c>
      <c r="T162" s="102">
        <f t="shared" si="65"/>
        <v>1932.3700000000001</v>
      </c>
    </row>
    <row r="163" spans="1:20" ht="30" customHeight="1">
      <c r="A163" s="26">
        <v>21</v>
      </c>
      <c r="B163" s="97" t="s">
        <v>110</v>
      </c>
      <c r="C163" s="98">
        <v>9054.17</v>
      </c>
      <c r="D163" s="98">
        <v>9940.2799999999988</v>
      </c>
      <c r="E163" s="99">
        <v>3500</v>
      </c>
      <c r="F163" s="100">
        <v>350</v>
      </c>
      <c r="G163" s="100">
        <f t="shared" si="53"/>
        <v>22844.449999999997</v>
      </c>
      <c r="H163" s="100">
        <v>65</v>
      </c>
      <c r="I163" s="100">
        <v>10</v>
      </c>
      <c r="J163" s="100">
        <f t="shared" si="54"/>
        <v>75</v>
      </c>
      <c r="K163" s="100">
        <v>49</v>
      </c>
      <c r="L163" s="100">
        <v>1.26</v>
      </c>
      <c r="M163" s="100">
        <f t="shared" si="55"/>
        <v>50.26</v>
      </c>
      <c r="N163" s="100">
        <v>450.25</v>
      </c>
      <c r="O163" s="100">
        <v>30</v>
      </c>
      <c r="P163" s="100">
        <f t="shared" si="56"/>
        <v>480.25</v>
      </c>
      <c r="Q163" s="100">
        <f t="shared" si="57"/>
        <v>4064.25</v>
      </c>
      <c r="R163" s="100">
        <f t="shared" si="58"/>
        <v>391.26</v>
      </c>
      <c r="S163" s="100">
        <f t="shared" si="59"/>
        <v>4455.51</v>
      </c>
      <c r="T163" s="100">
        <f t="shared" si="60"/>
        <v>23449.96</v>
      </c>
    </row>
    <row r="164" spans="1:20" ht="30" customHeight="1">
      <c r="A164" s="26">
        <v>22</v>
      </c>
      <c r="B164" s="97" t="s">
        <v>111</v>
      </c>
      <c r="C164" s="98">
        <v>1528.64</v>
      </c>
      <c r="D164" s="98">
        <v>25.869999999999997</v>
      </c>
      <c r="E164" s="99">
        <v>500</v>
      </c>
      <c r="F164" s="100">
        <v>35</v>
      </c>
      <c r="G164" s="100">
        <f t="shared" si="53"/>
        <v>2089.5100000000002</v>
      </c>
      <c r="H164" s="100">
        <v>18.75</v>
      </c>
      <c r="I164" s="100">
        <v>0</v>
      </c>
      <c r="J164" s="100">
        <f t="shared" si="54"/>
        <v>18.75</v>
      </c>
      <c r="K164" s="100">
        <v>0</v>
      </c>
      <c r="L164" s="100">
        <v>0</v>
      </c>
      <c r="M164" s="100">
        <f t="shared" si="55"/>
        <v>0</v>
      </c>
      <c r="N164" s="100">
        <v>37.5</v>
      </c>
      <c r="O164" s="100">
        <v>10.5</v>
      </c>
      <c r="P164" s="100">
        <f t="shared" si="56"/>
        <v>48</v>
      </c>
      <c r="Q164" s="100">
        <f t="shared" si="57"/>
        <v>556.25</v>
      </c>
      <c r="R164" s="100">
        <f t="shared" si="58"/>
        <v>45.5</v>
      </c>
      <c r="S164" s="100">
        <f t="shared" si="59"/>
        <v>601.75</v>
      </c>
      <c r="T164" s="100">
        <f t="shared" si="60"/>
        <v>2156.2600000000002</v>
      </c>
    </row>
    <row r="165" spans="1:20" ht="30" customHeight="1">
      <c r="A165" s="26">
        <v>23</v>
      </c>
      <c r="B165" s="97" t="s">
        <v>112</v>
      </c>
      <c r="C165" s="98">
        <v>0</v>
      </c>
      <c r="D165" s="98">
        <v>0</v>
      </c>
      <c r="E165" s="99">
        <v>120</v>
      </c>
      <c r="F165" s="100">
        <v>0</v>
      </c>
      <c r="G165" s="100">
        <f t="shared" si="53"/>
        <v>120</v>
      </c>
      <c r="H165" s="100">
        <v>20</v>
      </c>
      <c r="I165" s="100">
        <v>5</v>
      </c>
      <c r="J165" s="100">
        <f t="shared" si="54"/>
        <v>25</v>
      </c>
      <c r="K165" s="100">
        <v>10</v>
      </c>
      <c r="L165" s="100">
        <v>0</v>
      </c>
      <c r="M165" s="100">
        <f t="shared" si="55"/>
        <v>10</v>
      </c>
      <c r="N165" s="100">
        <v>14</v>
      </c>
      <c r="O165" s="100">
        <v>3</v>
      </c>
      <c r="P165" s="100">
        <f t="shared" si="56"/>
        <v>17</v>
      </c>
      <c r="Q165" s="100">
        <f t="shared" si="57"/>
        <v>164</v>
      </c>
      <c r="R165" s="100">
        <f t="shared" si="58"/>
        <v>8</v>
      </c>
      <c r="S165" s="100">
        <f t="shared" si="59"/>
        <v>172</v>
      </c>
      <c r="T165" s="100">
        <f t="shared" si="60"/>
        <v>172</v>
      </c>
    </row>
    <row r="166" spans="1:20" s="14" customFormat="1" ht="30" customHeight="1">
      <c r="A166" s="29"/>
      <c r="B166" s="101" t="s">
        <v>111</v>
      </c>
      <c r="C166" s="102">
        <f t="shared" ref="C166:T166" si="66">+C164+C165</f>
        <v>1528.64</v>
      </c>
      <c r="D166" s="102">
        <f t="shared" si="66"/>
        <v>25.869999999999997</v>
      </c>
      <c r="E166" s="103">
        <f t="shared" si="66"/>
        <v>620</v>
      </c>
      <c r="F166" s="102">
        <f t="shared" si="66"/>
        <v>35</v>
      </c>
      <c r="G166" s="102">
        <f t="shared" si="66"/>
        <v>2209.5100000000002</v>
      </c>
      <c r="H166" s="102">
        <f t="shared" si="66"/>
        <v>38.75</v>
      </c>
      <c r="I166" s="102">
        <f t="shared" si="66"/>
        <v>5</v>
      </c>
      <c r="J166" s="102">
        <f t="shared" si="66"/>
        <v>43.75</v>
      </c>
      <c r="K166" s="102">
        <f t="shared" si="66"/>
        <v>10</v>
      </c>
      <c r="L166" s="102">
        <f t="shared" si="66"/>
        <v>0</v>
      </c>
      <c r="M166" s="102">
        <f t="shared" si="66"/>
        <v>10</v>
      </c>
      <c r="N166" s="102">
        <f t="shared" si="66"/>
        <v>51.5</v>
      </c>
      <c r="O166" s="102">
        <f t="shared" si="66"/>
        <v>13.5</v>
      </c>
      <c r="P166" s="102">
        <f t="shared" si="66"/>
        <v>65</v>
      </c>
      <c r="Q166" s="102">
        <f t="shared" si="66"/>
        <v>720.25</v>
      </c>
      <c r="R166" s="102">
        <f t="shared" si="66"/>
        <v>53.5</v>
      </c>
      <c r="S166" s="102">
        <f t="shared" si="66"/>
        <v>773.75</v>
      </c>
      <c r="T166" s="102">
        <f t="shared" si="66"/>
        <v>2328.2600000000002</v>
      </c>
    </row>
    <row r="167" spans="1:20" ht="30" customHeight="1">
      <c r="A167" s="26">
        <v>24</v>
      </c>
      <c r="B167" s="97" t="s">
        <v>113</v>
      </c>
      <c r="C167" s="98">
        <v>859.02</v>
      </c>
      <c r="D167" s="98">
        <v>156.84</v>
      </c>
      <c r="E167" s="99">
        <f>344+15</f>
        <v>359</v>
      </c>
      <c r="F167" s="100">
        <v>90</v>
      </c>
      <c r="G167" s="100">
        <f t="shared" si="53"/>
        <v>1464.8600000000001</v>
      </c>
      <c r="H167" s="100">
        <v>0</v>
      </c>
      <c r="I167" s="100">
        <v>0</v>
      </c>
      <c r="J167" s="100">
        <f t="shared" si="54"/>
        <v>0</v>
      </c>
      <c r="K167" s="100">
        <f>15+5</f>
        <v>20</v>
      </c>
      <c r="L167" s="100">
        <v>1.22</v>
      </c>
      <c r="M167" s="100">
        <f t="shared" si="55"/>
        <v>21.22</v>
      </c>
      <c r="N167" s="100">
        <v>30</v>
      </c>
      <c r="O167" s="100">
        <v>10</v>
      </c>
      <c r="P167" s="100">
        <f t="shared" si="56"/>
        <v>40</v>
      </c>
      <c r="Q167" s="100">
        <f t="shared" si="57"/>
        <v>409</v>
      </c>
      <c r="R167" s="100">
        <f t="shared" si="58"/>
        <v>101.22</v>
      </c>
      <c r="S167" s="100">
        <f t="shared" si="59"/>
        <v>510.22</v>
      </c>
      <c r="T167" s="100">
        <f t="shared" si="60"/>
        <v>1526.08</v>
      </c>
    </row>
    <row r="168" spans="1:20" ht="30" customHeight="1">
      <c r="A168" s="26">
        <v>25</v>
      </c>
      <c r="B168" s="97" t="s">
        <v>114</v>
      </c>
      <c r="C168" s="98">
        <v>1201.7</v>
      </c>
      <c r="D168" s="98">
        <v>59.019999999999996</v>
      </c>
      <c r="E168" s="99">
        <f>525+20</f>
        <v>545</v>
      </c>
      <c r="F168" s="100">
        <v>35</v>
      </c>
      <c r="G168" s="100">
        <f t="shared" si="53"/>
        <v>1840.72</v>
      </c>
      <c r="H168" s="100">
        <v>15</v>
      </c>
      <c r="I168" s="100">
        <v>5</v>
      </c>
      <c r="J168" s="100">
        <f t="shared" si="54"/>
        <v>20</v>
      </c>
      <c r="K168" s="100">
        <v>2</v>
      </c>
      <c r="L168" s="100">
        <v>0</v>
      </c>
      <c r="M168" s="100">
        <f t="shared" si="55"/>
        <v>2</v>
      </c>
      <c r="N168" s="100">
        <v>25</v>
      </c>
      <c r="O168" s="100">
        <v>5</v>
      </c>
      <c r="P168" s="100">
        <f t="shared" si="56"/>
        <v>30</v>
      </c>
      <c r="Q168" s="100">
        <f t="shared" si="57"/>
        <v>587</v>
      </c>
      <c r="R168" s="100">
        <f t="shared" si="58"/>
        <v>45</v>
      </c>
      <c r="S168" s="100">
        <f t="shared" si="59"/>
        <v>632</v>
      </c>
      <c r="T168" s="100">
        <f t="shared" si="60"/>
        <v>1892.72</v>
      </c>
    </row>
    <row r="169" spans="1:20" ht="30" customHeight="1">
      <c r="A169" s="26">
        <v>26</v>
      </c>
      <c r="B169" s="97" t="s">
        <v>115</v>
      </c>
      <c r="C169" s="98">
        <v>0</v>
      </c>
      <c r="D169" s="98">
        <v>0</v>
      </c>
      <c r="E169" s="99">
        <v>150</v>
      </c>
      <c r="F169" s="100">
        <v>24</v>
      </c>
      <c r="G169" s="100">
        <f t="shared" si="53"/>
        <v>174</v>
      </c>
      <c r="H169" s="100">
        <v>0</v>
      </c>
      <c r="I169" s="100">
        <v>0</v>
      </c>
      <c r="J169" s="100">
        <f t="shared" si="54"/>
        <v>0</v>
      </c>
      <c r="K169" s="100">
        <v>0</v>
      </c>
      <c r="L169" s="100">
        <v>0</v>
      </c>
      <c r="M169" s="100">
        <f t="shared" si="55"/>
        <v>0</v>
      </c>
      <c r="N169" s="100">
        <v>15</v>
      </c>
      <c r="O169" s="100">
        <v>2</v>
      </c>
      <c r="P169" s="100">
        <f t="shared" si="56"/>
        <v>17</v>
      </c>
      <c r="Q169" s="100">
        <f t="shared" si="57"/>
        <v>165</v>
      </c>
      <c r="R169" s="100">
        <f t="shared" si="58"/>
        <v>26</v>
      </c>
      <c r="S169" s="100">
        <f t="shared" si="59"/>
        <v>191</v>
      </c>
      <c r="T169" s="100">
        <f t="shared" si="60"/>
        <v>191</v>
      </c>
    </row>
    <row r="170" spans="1:20" s="14" customFormat="1" ht="30" customHeight="1">
      <c r="A170" s="29"/>
      <c r="B170" s="101" t="s">
        <v>114</v>
      </c>
      <c r="C170" s="102">
        <f t="shared" ref="C170:T170" si="67">+C168+C169</f>
        <v>1201.7</v>
      </c>
      <c r="D170" s="102">
        <f t="shared" si="67"/>
        <v>59.019999999999996</v>
      </c>
      <c r="E170" s="103">
        <f t="shared" si="67"/>
        <v>695</v>
      </c>
      <c r="F170" s="102">
        <f t="shared" si="67"/>
        <v>59</v>
      </c>
      <c r="G170" s="102">
        <f t="shared" si="67"/>
        <v>2014.72</v>
      </c>
      <c r="H170" s="102">
        <f t="shared" si="67"/>
        <v>15</v>
      </c>
      <c r="I170" s="102">
        <f t="shared" si="67"/>
        <v>5</v>
      </c>
      <c r="J170" s="102">
        <f t="shared" si="67"/>
        <v>20</v>
      </c>
      <c r="K170" s="102">
        <f t="shared" si="67"/>
        <v>2</v>
      </c>
      <c r="L170" s="102">
        <f t="shared" si="67"/>
        <v>0</v>
      </c>
      <c r="M170" s="102">
        <f t="shared" si="67"/>
        <v>2</v>
      </c>
      <c r="N170" s="102">
        <f t="shared" si="67"/>
        <v>40</v>
      </c>
      <c r="O170" s="102">
        <f t="shared" si="67"/>
        <v>7</v>
      </c>
      <c r="P170" s="102">
        <f t="shared" si="67"/>
        <v>47</v>
      </c>
      <c r="Q170" s="102">
        <f t="shared" si="67"/>
        <v>752</v>
      </c>
      <c r="R170" s="102">
        <f t="shared" si="67"/>
        <v>71</v>
      </c>
      <c r="S170" s="102">
        <f t="shared" si="67"/>
        <v>823</v>
      </c>
      <c r="T170" s="102">
        <f t="shared" si="67"/>
        <v>2083.7200000000003</v>
      </c>
    </row>
    <row r="171" spans="1:20" ht="30" customHeight="1">
      <c r="A171" s="26">
        <v>27</v>
      </c>
      <c r="B171" s="97" t="s">
        <v>116</v>
      </c>
      <c r="C171" s="98">
        <v>766.8599999999999</v>
      </c>
      <c r="D171" s="98">
        <v>7.2499999999999964</v>
      </c>
      <c r="E171" s="99">
        <v>172</v>
      </c>
      <c r="F171" s="100">
        <v>43</v>
      </c>
      <c r="G171" s="100">
        <f t="shared" si="53"/>
        <v>989.1099999999999</v>
      </c>
      <c r="H171" s="100">
        <v>22.5</v>
      </c>
      <c r="I171" s="100">
        <v>6.94</v>
      </c>
      <c r="J171" s="100">
        <f t="shared" si="54"/>
        <v>29.44</v>
      </c>
      <c r="K171" s="100">
        <v>0</v>
      </c>
      <c r="L171" s="100">
        <v>0</v>
      </c>
      <c r="M171" s="100">
        <f t="shared" si="55"/>
        <v>0</v>
      </c>
      <c r="N171" s="100">
        <v>37.5</v>
      </c>
      <c r="O171" s="100">
        <v>6.12</v>
      </c>
      <c r="P171" s="100">
        <f t="shared" si="56"/>
        <v>43.62</v>
      </c>
      <c r="Q171" s="100">
        <f t="shared" si="57"/>
        <v>232</v>
      </c>
      <c r="R171" s="100">
        <f t="shared" si="58"/>
        <v>56.059999999999995</v>
      </c>
      <c r="S171" s="100">
        <f t="shared" si="59"/>
        <v>288.06</v>
      </c>
      <c r="T171" s="100">
        <f t="shared" si="60"/>
        <v>1062.1699999999998</v>
      </c>
    </row>
    <row r="172" spans="1:20" ht="30" customHeight="1">
      <c r="A172" s="45">
        <v>28</v>
      </c>
      <c r="B172" s="115" t="s">
        <v>117</v>
      </c>
      <c r="C172" s="98">
        <v>403.49999999999994</v>
      </c>
      <c r="D172" s="98">
        <v>0.82</v>
      </c>
      <c r="E172" s="99">
        <v>0</v>
      </c>
      <c r="F172" s="100">
        <v>0</v>
      </c>
      <c r="G172" s="100">
        <f t="shared" si="53"/>
        <v>404.31999999999994</v>
      </c>
      <c r="H172" s="100">
        <v>390</v>
      </c>
      <c r="I172" s="100">
        <v>100</v>
      </c>
      <c r="J172" s="100">
        <f t="shared" si="54"/>
        <v>490</v>
      </c>
      <c r="K172" s="100">
        <v>90</v>
      </c>
      <c r="L172" s="100">
        <v>3.06</v>
      </c>
      <c r="M172" s="100">
        <f t="shared" si="55"/>
        <v>93.06</v>
      </c>
      <c r="N172" s="100">
        <v>0</v>
      </c>
      <c r="O172" s="100">
        <v>0</v>
      </c>
      <c r="P172" s="100">
        <f t="shared" si="56"/>
        <v>0</v>
      </c>
      <c r="Q172" s="100">
        <f t="shared" si="57"/>
        <v>480</v>
      </c>
      <c r="R172" s="100">
        <f t="shared" si="58"/>
        <v>103.06</v>
      </c>
      <c r="S172" s="100">
        <f t="shared" si="59"/>
        <v>583.05999999999995</v>
      </c>
      <c r="T172" s="100">
        <f t="shared" si="60"/>
        <v>987.38</v>
      </c>
    </row>
    <row r="173" spans="1:20" ht="30" customHeight="1">
      <c r="A173" s="45">
        <v>29</v>
      </c>
      <c r="B173" s="115" t="s">
        <v>118</v>
      </c>
      <c r="C173" s="98">
        <v>659.30000000000007</v>
      </c>
      <c r="D173" s="98">
        <v>0</v>
      </c>
      <c r="E173" s="99">
        <v>0</v>
      </c>
      <c r="F173" s="100">
        <v>0</v>
      </c>
      <c r="G173" s="100">
        <f t="shared" si="53"/>
        <v>659.30000000000007</v>
      </c>
      <c r="H173" s="100">
        <v>430</v>
      </c>
      <c r="I173" s="100">
        <v>130</v>
      </c>
      <c r="J173" s="100">
        <f t="shared" si="54"/>
        <v>560</v>
      </c>
      <c r="K173" s="100">
        <v>113</v>
      </c>
      <c r="L173" s="100">
        <v>9.1</v>
      </c>
      <c r="M173" s="100">
        <f t="shared" si="55"/>
        <v>122.1</v>
      </c>
      <c r="N173" s="100">
        <v>42</v>
      </c>
      <c r="O173" s="100">
        <v>10</v>
      </c>
      <c r="P173" s="100">
        <f t="shared" si="56"/>
        <v>52</v>
      </c>
      <c r="Q173" s="100">
        <f t="shared" si="57"/>
        <v>585</v>
      </c>
      <c r="R173" s="100">
        <f t="shared" si="58"/>
        <v>149.1</v>
      </c>
      <c r="S173" s="100">
        <f t="shared" si="59"/>
        <v>734.1</v>
      </c>
      <c r="T173" s="100">
        <f t="shared" si="60"/>
        <v>1393.4</v>
      </c>
    </row>
    <row r="174" spans="1:20" ht="30" customHeight="1">
      <c r="A174" s="45">
        <v>30</v>
      </c>
      <c r="B174" s="115" t="s">
        <v>119</v>
      </c>
      <c r="C174" s="98">
        <v>102.31</v>
      </c>
      <c r="D174" s="98">
        <v>0</v>
      </c>
      <c r="E174" s="99">
        <v>110</v>
      </c>
      <c r="F174" s="100">
        <v>18</v>
      </c>
      <c r="G174" s="100">
        <f t="shared" si="53"/>
        <v>230.31</v>
      </c>
      <c r="H174" s="100">
        <v>150</v>
      </c>
      <c r="I174" s="100">
        <v>50</v>
      </c>
      <c r="J174" s="100">
        <f t="shared" si="54"/>
        <v>200</v>
      </c>
      <c r="K174" s="100">
        <v>145</v>
      </c>
      <c r="L174" s="100">
        <v>10.130000000000001</v>
      </c>
      <c r="M174" s="100">
        <f t="shared" si="55"/>
        <v>155.13</v>
      </c>
      <c r="N174" s="100">
        <v>40</v>
      </c>
      <c r="O174" s="100">
        <v>3.06</v>
      </c>
      <c r="P174" s="100">
        <f t="shared" si="56"/>
        <v>43.06</v>
      </c>
      <c r="Q174" s="100">
        <f t="shared" si="57"/>
        <v>445</v>
      </c>
      <c r="R174" s="100">
        <f t="shared" si="58"/>
        <v>81.19</v>
      </c>
      <c r="S174" s="100">
        <f t="shared" si="59"/>
        <v>526.19000000000005</v>
      </c>
      <c r="T174" s="100">
        <f t="shared" si="60"/>
        <v>628.5</v>
      </c>
    </row>
    <row r="175" spans="1:20" ht="30" customHeight="1">
      <c r="A175" s="45">
        <v>31</v>
      </c>
      <c r="B175" s="115" t="s">
        <v>120</v>
      </c>
      <c r="C175" s="98">
        <v>0</v>
      </c>
      <c r="D175" s="98">
        <v>0</v>
      </c>
      <c r="E175" s="99">
        <v>82</v>
      </c>
      <c r="F175" s="100">
        <v>10</v>
      </c>
      <c r="G175" s="100">
        <f t="shared" si="53"/>
        <v>92</v>
      </c>
      <c r="H175" s="100">
        <v>127.5</v>
      </c>
      <c r="I175" s="100">
        <v>20</v>
      </c>
      <c r="J175" s="100">
        <f t="shared" si="54"/>
        <v>147.5</v>
      </c>
      <c r="K175" s="100">
        <v>60</v>
      </c>
      <c r="L175" s="100">
        <v>0</v>
      </c>
      <c r="M175" s="100">
        <f t="shared" si="55"/>
        <v>60</v>
      </c>
      <c r="N175" s="100">
        <v>30</v>
      </c>
      <c r="O175" s="100">
        <v>3.06</v>
      </c>
      <c r="P175" s="100">
        <f t="shared" si="56"/>
        <v>33.06</v>
      </c>
      <c r="Q175" s="100">
        <f t="shared" si="57"/>
        <v>299.5</v>
      </c>
      <c r="R175" s="100">
        <f t="shared" si="58"/>
        <v>33.06</v>
      </c>
      <c r="S175" s="100">
        <f t="shared" si="59"/>
        <v>332.56</v>
      </c>
      <c r="T175" s="100">
        <f t="shared" si="60"/>
        <v>332.56</v>
      </c>
    </row>
    <row r="176" spans="1:20" s="14" customFormat="1" ht="30" customHeight="1">
      <c r="A176" s="47"/>
      <c r="B176" s="118" t="s">
        <v>118</v>
      </c>
      <c r="C176" s="102">
        <f t="shared" ref="C176:T176" si="68">+C173+C174+C175</f>
        <v>761.61000000000013</v>
      </c>
      <c r="D176" s="102">
        <f t="shared" si="68"/>
        <v>0</v>
      </c>
      <c r="E176" s="103">
        <f t="shared" si="68"/>
        <v>192</v>
      </c>
      <c r="F176" s="102">
        <f t="shared" si="68"/>
        <v>28</v>
      </c>
      <c r="G176" s="102">
        <f t="shared" si="68"/>
        <v>981.61000000000013</v>
      </c>
      <c r="H176" s="102">
        <f t="shared" si="68"/>
        <v>707.5</v>
      </c>
      <c r="I176" s="102">
        <f t="shared" si="68"/>
        <v>200</v>
      </c>
      <c r="J176" s="102">
        <f t="shared" si="68"/>
        <v>907.5</v>
      </c>
      <c r="K176" s="102">
        <f t="shared" si="68"/>
        <v>318</v>
      </c>
      <c r="L176" s="102">
        <f t="shared" si="68"/>
        <v>19.23</v>
      </c>
      <c r="M176" s="102">
        <f t="shared" si="68"/>
        <v>337.23</v>
      </c>
      <c r="N176" s="102">
        <f t="shared" si="68"/>
        <v>112</v>
      </c>
      <c r="O176" s="102">
        <f t="shared" si="68"/>
        <v>16.12</v>
      </c>
      <c r="P176" s="102">
        <f t="shared" si="68"/>
        <v>128.12</v>
      </c>
      <c r="Q176" s="102">
        <f t="shared" si="68"/>
        <v>1329.5</v>
      </c>
      <c r="R176" s="102">
        <f t="shared" si="68"/>
        <v>263.35000000000002</v>
      </c>
      <c r="S176" s="102">
        <f t="shared" si="68"/>
        <v>1592.85</v>
      </c>
      <c r="T176" s="102">
        <f t="shared" si="68"/>
        <v>2354.46</v>
      </c>
    </row>
    <row r="177" spans="1:20" ht="30" customHeight="1">
      <c r="A177" s="45">
        <v>32</v>
      </c>
      <c r="B177" s="115" t="s">
        <v>121</v>
      </c>
      <c r="C177" s="98">
        <v>459.37</v>
      </c>
      <c r="D177" s="98">
        <v>71.989999999999995</v>
      </c>
      <c r="E177" s="99">
        <v>0</v>
      </c>
      <c r="F177" s="100">
        <v>0</v>
      </c>
      <c r="G177" s="100">
        <f t="shared" si="53"/>
        <v>531.36</v>
      </c>
      <c r="H177" s="100">
        <v>400.75</v>
      </c>
      <c r="I177" s="100">
        <v>85</v>
      </c>
      <c r="J177" s="100">
        <f t="shared" si="54"/>
        <v>485.75</v>
      </c>
      <c r="K177" s="100">
        <v>85</v>
      </c>
      <c r="L177" s="100">
        <v>10</v>
      </c>
      <c r="M177" s="100">
        <f t="shared" si="55"/>
        <v>95</v>
      </c>
      <c r="N177" s="100">
        <v>0</v>
      </c>
      <c r="O177" s="100">
        <v>0</v>
      </c>
      <c r="P177" s="100">
        <f t="shared" si="56"/>
        <v>0</v>
      </c>
      <c r="Q177" s="100">
        <f t="shared" si="57"/>
        <v>485.75</v>
      </c>
      <c r="R177" s="100">
        <f t="shared" si="58"/>
        <v>95</v>
      </c>
      <c r="S177" s="100">
        <f t="shared" si="59"/>
        <v>580.75</v>
      </c>
      <c r="T177" s="100">
        <f t="shared" si="60"/>
        <v>1112.1099999999999</v>
      </c>
    </row>
    <row r="178" spans="1:20" ht="30" customHeight="1">
      <c r="A178" s="26">
        <v>33</v>
      </c>
      <c r="B178" s="97" t="s">
        <v>122</v>
      </c>
      <c r="C178" s="98">
        <v>739.15</v>
      </c>
      <c r="D178" s="98">
        <v>35</v>
      </c>
      <c r="E178" s="99">
        <v>450</v>
      </c>
      <c r="F178" s="100">
        <v>30</v>
      </c>
      <c r="G178" s="100">
        <f t="shared" si="53"/>
        <v>1254.1500000000001</v>
      </c>
      <c r="H178" s="100">
        <f>37.5+10</f>
        <v>47.5</v>
      </c>
      <c r="I178" s="100">
        <f>12+2.5</f>
        <v>14.5</v>
      </c>
      <c r="J178" s="100">
        <f t="shared" si="54"/>
        <v>62</v>
      </c>
      <c r="K178" s="100">
        <v>0</v>
      </c>
      <c r="L178" s="100">
        <v>0</v>
      </c>
      <c r="M178" s="100">
        <f t="shared" si="55"/>
        <v>0</v>
      </c>
      <c r="N178" s="100">
        <v>23</v>
      </c>
      <c r="O178" s="100">
        <v>20</v>
      </c>
      <c r="P178" s="100">
        <f t="shared" si="56"/>
        <v>43</v>
      </c>
      <c r="Q178" s="100">
        <f t="shared" si="57"/>
        <v>520.5</v>
      </c>
      <c r="R178" s="100">
        <f t="shared" si="58"/>
        <v>64.5</v>
      </c>
      <c r="S178" s="100">
        <f t="shared" si="59"/>
        <v>585</v>
      </c>
      <c r="T178" s="100">
        <f t="shared" si="60"/>
        <v>1359.15</v>
      </c>
    </row>
    <row r="179" spans="1:20" ht="30" customHeight="1">
      <c r="A179" s="26">
        <v>34</v>
      </c>
      <c r="B179" s="97" t="s">
        <v>123</v>
      </c>
      <c r="C179" s="98">
        <v>881.30000000000007</v>
      </c>
      <c r="D179" s="98">
        <v>26.899999999999991</v>
      </c>
      <c r="E179" s="99">
        <v>315</v>
      </c>
      <c r="F179" s="100">
        <v>36</v>
      </c>
      <c r="G179" s="100">
        <f t="shared" si="53"/>
        <v>1259.2</v>
      </c>
      <c r="H179" s="100">
        <v>30</v>
      </c>
      <c r="I179" s="100">
        <v>3.03</v>
      </c>
      <c r="J179" s="100">
        <f t="shared" si="54"/>
        <v>33.03</v>
      </c>
      <c r="K179" s="100">
        <v>4</v>
      </c>
      <c r="L179" s="100">
        <v>0</v>
      </c>
      <c r="M179" s="100">
        <f t="shared" si="55"/>
        <v>4</v>
      </c>
      <c r="N179" s="100">
        <v>35</v>
      </c>
      <c r="O179" s="100">
        <v>4</v>
      </c>
      <c r="P179" s="100">
        <f t="shared" si="56"/>
        <v>39</v>
      </c>
      <c r="Q179" s="100">
        <f t="shared" si="57"/>
        <v>384</v>
      </c>
      <c r="R179" s="100">
        <f t="shared" si="58"/>
        <v>43.03</v>
      </c>
      <c r="S179" s="100">
        <f t="shared" si="59"/>
        <v>427.03</v>
      </c>
      <c r="T179" s="100">
        <f t="shared" si="60"/>
        <v>1335.23</v>
      </c>
    </row>
    <row r="180" spans="1:20" ht="30" customHeight="1">
      <c r="A180" s="26">
        <v>35</v>
      </c>
      <c r="B180" s="97" t="s">
        <v>124</v>
      </c>
      <c r="C180" s="98">
        <v>127.4</v>
      </c>
      <c r="D180" s="98">
        <v>0</v>
      </c>
      <c r="E180" s="99">
        <v>431</v>
      </c>
      <c r="F180" s="100">
        <v>28</v>
      </c>
      <c r="G180" s="100">
        <f t="shared" si="53"/>
        <v>586.4</v>
      </c>
      <c r="H180" s="100">
        <v>0</v>
      </c>
      <c r="I180" s="100">
        <v>0</v>
      </c>
      <c r="J180" s="100">
        <f t="shared" si="54"/>
        <v>0</v>
      </c>
      <c r="K180" s="100">
        <v>32</v>
      </c>
      <c r="L180" s="100">
        <v>0</v>
      </c>
      <c r="M180" s="100">
        <f t="shared" si="55"/>
        <v>32</v>
      </c>
      <c r="N180" s="100">
        <v>40</v>
      </c>
      <c r="O180" s="100">
        <v>4.55</v>
      </c>
      <c r="P180" s="100">
        <f t="shared" si="56"/>
        <v>44.55</v>
      </c>
      <c r="Q180" s="100">
        <f t="shared" si="57"/>
        <v>503</v>
      </c>
      <c r="R180" s="100">
        <f t="shared" si="58"/>
        <v>32.549999999999997</v>
      </c>
      <c r="S180" s="100">
        <f t="shared" si="59"/>
        <v>535.54999999999995</v>
      </c>
      <c r="T180" s="100">
        <f t="shared" si="60"/>
        <v>662.94999999999993</v>
      </c>
    </row>
    <row r="181" spans="1:20" s="14" customFormat="1" ht="30" customHeight="1">
      <c r="A181" s="29"/>
      <c r="B181" s="101" t="s">
        <v>123</v>
      </c>
      <c r="C181" s="102">
        <f t="shared" ref="C181:T181" si="69">+C179+C180</f>
        <v>1008.7</v>
      </c>
      <c r="D181" s="102">
        <f t="shared" si="69"/>
        <v>26.899999999999991</v>
      </c>
      <c r="E181" s="103">
        <f t="shared" si="69"/>
        <v>746</v>
      </c>
      <c r="F181" s="102">
        <f t="shared" si="69"/>
        <v>64</v>
      </c>
      <c r="G181" s="102">
        <f t="shared" si="69"/>
        <v>1845.6</v>
      </c>
      <c r="H181" s="102">
        <f t="shared" si="69"/>
        <v>30</v>
      </c>
      <c r="I181" s="102">
        <f t="shared" si="69"/>
        <v>3.03</v>
      </c>
      <c r="J181" s="102">
        <f t="shared" si="69"/>
        <v>33.03</v>
      </c>
      <c r="K181" s="102">
        <f t="shared" si="69"/>
        <v>36</v>
      </c>
      <c r="L181" s="102">
        <f t="shared" si="69"/>
        <v>0</v>
      </c>
      <c r="M181" s="102">
        <f t="shared" si="69"/>
        <v>36</v>
      </c>
      <c r="N181" s="102">
        <f t="shared" si="69"/>
        <v>75</v>
      </c>
      <c r="O181" s="102">
        <f t="shared" si="69"/>
        <v>8.5500000000000007</v>
      </c>
      <c r="P181" s="102">
        <f t="shared" si="69"/>
        <v>83.55</v>
      </c>
      <c r="Q181" s="102">
        <f t="shared" si="69"/>
        <v>887</v>
      </c>
      <c r="R181" s="102">
        <f t="shared" si="69"/>
        <v>75.58</v>
      </c>
      <c r="S181" s="102">
        <f t="shared" si="69"/>
        <v>962.57999999999993</v>
      </c>
      <c r="T181" s="102">
        <f t="shared" si="69"/>
        <v>1998.1799999999998</v>
      </c>
    </row>
    <row r="182" spans="1:20" ht="30" customHeight="1">
      <c r="A182" s="26">
        <v>36</v>
      </c>
      <c r="B182" s="97" t="s">
        <v>125</v>
      </c>
      <c r="C182" s="98">
        <v>424.65</v>
      </c>
      <c r="D182" s="98">
        <v>17</v>
      </c>
      <c r="E182" s="99">
        <v>738</v>
      </c>
      <c r="F182" s="100">
        <v>46</v>
      </c>
      <c r="G182" s="100">
        <f t="shared" si="53"/>
        <v>1225.6500000000001</v>
      </c>
      <c r="H182" s="100">
        <v>36</v>
      </c>
      <c r="I182" s="100">
        <v>0</v>
      </c>
      <c r="J182" s="100">
        <f t="shared" si="54"/>
        <v>36</v>
      </c>
      <c r="K182" s="100">
        <v>24</v>
      </c>
      <c r="L182" s="100">
        <v>0</v>
      </c>
      <c r="M182" s="100">
        <f t="shared" si="55"/>
        <v>24</v>
      </c>
      <c r="N182" s="100">
        <v>63.75</v>
      </c>
      <c r="O182" s="100">
        <v>6.12</v>
      </c>
      <c r="P182" s="100">
        <f t="shared" si="56"/>
        <v>69.87</v>
      </c>
      <c r="Q182" s="100">
        <f t="shared" si="57"/>
        <v>861.75</v>
      </c>
      <c r="R182" s="100">
        <f t="shared" si="58"/>
        <v>52.12</v>
      </c>
      <c r="S182" s="100">
        <f t="shared" si="59"/>
        <v>913.87</v>
      </c>
      <c r="T182" s="100">
        <f t="shared" si="60"/>
        <v>1355.52</v>
      </c>
    </row>
    <row r="183" spans="1:20" ht="30" customHeight="1">
      <c r="A183" s="26">
        <v>37</v>
      </c>
      <c r="B183" s="97" t="s">
        <v>126</v>
      </c>
      <c r="C183" s="98">
        <v>1597</v>
      </c>
      <c r="D183" s="98">
        <v>104.25</v>
      </c>
      <c r="E183" s="99">
        <v>970</v>
      </c>
      <c r="F183" s="100">
        <v>73</v>
      </c>
      <c r="G183" s="100">
        <f t="shared" si="53"/>
        <v>2744.25</v>
      </c>
      <c r="H183" s="100">
        <v>20</v>
      </c>
      <c r="I183" s="100">
        <v>5</v>
      </c>
      <c r="J183" s="100">
        <f t="shared" si="54"/>
        <v>25</v>
      </c>
      <c r="K183" s="100">
        <v>28</v>
      </c>
      <c r="L183" s="100">
        <v>0</v>
      </c>
      <c r="M183" s="100">
        <f t="shared" si="55"/>
        <v>28</v>
      </c>
      <c r="N183" s="100">
        <v>50</v>
      </c>
      <c r="O183" s="100">
        <v>13</v>
      </c>
      <c r="P183" s="100">
        <f t="shared" si="56"/>
        <v>63</v>
      </c>
      <c r="Q183" s="100">
        <f t="shared" si="57"/>
        <v>1068</v>
      </c>
      <c r="R183" s="100">
        <f t="shared" si="58"/>
        <v>91</v>
      </c>
      <c r="S183" s="100">
        <f t="shared" si="59"/>
        <v>1159</v>
      </c>
      <c r="T183" s="100">
        <f t="shared" si="60"/>
        <v>2860.25</v>
      </c>
    </row>
    <row r="184" spans="1:20" ht="30" customHeight="1">
      <c r="A184" s="26">
        <v>38</v>
      </c>
      <c r="B184" s="97" t="s">
        <v>127</v>
      </c>
      <c r="C184" s="98">
        <v>365.90000000000003</v>
      </c>
      <c r="D184" s="98">
        <v>0</v>
      </c>
      <c r="E184" s="99">
        <v>150</v>
      </c>
      <c r="F184" s="100">
        <v>19</v>
      </c>
      <c r="G184" s="100">
        <f t="shared" si="53"/>
        <v>534.90000000000009</v>
      </c>
      <c r="H184" s="100">
        <v>60</v>
      </c>
      <c r="I184" s="100">
        <v>20</v>
      </c>
      <c r="J184" s="100">
        <f t="shared" si="54"/>
        <v>80</v>
      </c>
      <c r="K184" s="100">
        <v>55</v>
      </c>
      <c r="L184" s="100">
        <v>0</v>
      </c>
      <c r="M184" s="100">
        <f t="shared" si="55"/>
        <v>55</v>
      </c>
      <c r="N184" s="100">
        <v>20</v>
      </c>
      <c r="O184" s="100">
        <v>10</v>
      </c>
      <c r="P184" s="100">
        <f t="shared" si="56"/>
        <v>30</v>
      </c>
      <c r="Q184" s="100">
        <f t="shared" si="57"/>
        <v>285</v>
      </c>
      <c r="R184" s="100">
        <f t="shared" si="58"/>
        <v>49</v>
      </c>
      <c r="S184" s="100">
        <f t="shared" si="59"/>
        <v>334</v>
      </c>
      <c r="T184" s="100">
        <f t="shared" si="60"/>
        <v>699.90000000000009</v>
      </c>
    </row>
    <row r="185" spans="1:20" ht="30" customHeight="1">
      <c r="A185" s="26">
        <v>39</v>
      </c>
      <c r="B185" s="97" t="s">
        <v>128</v>
      </c>
      <c r="C185" s="98">
        <v>0</v>
      </c>
      <c r="D185" s="98">
        <v>0</v>
      </c>
      <c r="E185" s="99">
        <v>105</v>
      </c>
      <c r="F185" s="100">
        <v>25</v>
      </c>
      <c r="G185" s="100">
        <f t="shared" si="53"/>
        <v>130</v>
      </c>
      <c r="H185" s="100">
        <v>190</v>
      </c>
      <c r="I185" s="100">
        <v>50</v>
      </c>
      <c r="J185" s="100">
        <f t="shared" si="54"/>
        <v>240</v>
      </c>
      <c r="K185" s="100">
        <v>60</v>
      </c>
      <c r="L185" s="100">
        <v>0</v>
      </c>
      <c r="M185" s="100">
        <f t="shared" si="55"/>
        <v>60</v>
      </c>
      <c r="N185" s="100">
        <v>40</v>
      </c>
      <c r="O185" s="100">
        <v>15</v>
      </c>
      <c r="P185" s="100">
        <f t="shared" si="56"/>
        <v>55</v>
      </c>
      <c r="Q185" s="100">
        <f t="shared" si="57"/>
        <v>395</v>
      </c>
      <c r="R185" s="100">
        <f t="shared" si="58"/>
        <v>90</v>
      </c>
      <c r="S185" s="100">
        <f t="shared" si="59"/>
        <v>485</v>
      </c>
      <c r="T185" s="100">
        <f t="shared" si="60"/>
        <v>485</v>
      </c>
    </row>
    <row r="186" spans="1:20" s="14" customFormat="1" ht="30" customHeight="1">
      <c r="A186" s="29"/>
      <c r="B186" s="101" t="s">
        <v>126</v>
      </c>
      <c r="C186" s="102">
        <f t="shared" ref="C186:T186" si="70">+C183+C184+C185</f>
        <v>1962.9</v>
      </c>
      <c r="D186" s="102">
        <f t="shared" si="70"/>
        <v>104.25</v>
      </c>
      <c r="E186" s="103">
        <f t="shared" si="70"/>
        <v>1225</v>
      </c>
      <c r="F186" s="102">
        <f t="shared" si="70"/>
        <v>117</v>
      </c>
      <c r="G186" s="102">
        <f t="shared" si="70"/>
        <v>3409.15</v>
      </c>
      <c r="H186" s="102">
        <f t="shared" si="70"/>
        <v>270</v>
      </c>
      <c r="I186" s="102">
        <f t="shared" si="70"/>
        <v>75</v>
      </c>
      <c r="J186" s="102">
        <f t="shared" si="70"/>
        <v>345</v>
      </c>
      <c r="K186" s="102">
        <f t="shared" si="70"/>
        <v>143</v>
      </c>
      <c r="L186" s="102">
        <f t="shared" si="70"/>
        <v>0</v>
      </c>
      <c r="M186" s="102">
        <f t="shared" si="70"/>
        <v>143</v>
      </c>
      <c r="N186" s="102">
        <f t="shared" si="70"/>
        <v>110</v>
      </c>
      <c r="O186" s="102">
        <f t="shared" si="70"/>
        <v>38</v>
      </c>
      <c r="P186" s="102">
        <f t="shared" si="70"/>
        <v>148</v>
      </c>
      <c r="Q186" s="102">
        <f t="shared" si="70"/>
        <v>1748</v>
      </c>
      <c r="R186" s="102">
        <f t="shared" si="70"/>
        <v>230</v>
      </c>
      <c r="S186" s="102">
        <f t="shared" si="70"/>
        <v>1978</v>
      </c>
      <c r="T186" s="102">
        <f t="shared" si="70"/>
        <v>4045.15</v>
      </c>
    </row>
    <row r="187" spans="1:20" s="15" customFormat="1" ht="30" customHeight="1">
      <c r="A187" s="40"/>
      <c r="B187" s="126" t="s">
        <v>129</v>
      </c>
      <c r="C187" s="120">
        <f t="shared" ref="C187:T187" si="71">+C186+C182+C181+C178+C177+C176+C172+C171+C170+C167+C166+C163+C162+C159+C158+C148+C144+C141+C138</f>
        <v>43113.469999999994</v>
      </c>
      <c r="D187" s="120">
        <f t="shared" si="71"/>
        <v>30559.790000000005</v>
      </c>
      <c r="E187" s="121">
        <f t="shared" si="71"/>
        <v>18163</v>
      </c>
      <c r="F187" s="120">
        <f t="shared" si="71"/>
        <v>1765</v>
      </c>
      <c r="G187" s="120">
        <f t="shared" si="71"/>
        <v>93601.260000000009</v>
      </c>
      <c r="H187" s="120">
        <f t="shared" si="71"/>
        <v>2316</v>
      </c>
      <c r="I187" s="120">
        <f t="shared" si="71"/>
        <v>567</v>
      </c>
      <c r="J187" s="120">
        <f t="shared" si="71"/>
        <v>2883</v>
      </c>
      <c r="K187" s="120">
        <f t="shared" si="71"/>
        <v>1167</v>
      </c>
      <c r="L187" s="120">
        <f t="shared" si="71"/>
        <v>37.999999999999993</v>
      </c>
      <c r="M187" s="120">
        <f t="shared" si="71"/>
        <v>1205</v>
      </c>
      <c r="N187" s="120">
        <f t="shared" si="71"/>
        <v>1928</v>
      </c>
      <c r="O187" s="120">
        <f t="shared" si="71"/>
        <v>256</v>
      </c>
      <c r="P187" s="120">
        <f t="shared" si="71"/>
        <v>2184</v>
      </c>
      <c r="Q187" s="120">
        <f t="shared" si="71"/>
        <v>23574</v>
      </c>
      <c r="R187" s="120">
        <f t="shared" si="71"/>
        <v>2626</v>
      </c>
      <c r="S187" s="120">
        <f t="shared" si="71"/>
        <v>26199.999999999996</v>
      </c>
      <c r="T187" s="120">
        <f t="shared" si="71"/>
        <v>99873.260000000009</v>
      </c>
    </row>
    <row r="188" spans="1:20" ht="30" customHeight="1">
      <c r="A188" s="26">
        <v>1</v>
      </c>
      <c r="B188" s="115" t="s">
        <v>130</v>
      </c>
      <c r="C188" s="98">
        <f>5038.7+15.9</f>
        <v>5054.5999999999995</v>
      </c>
      <c r="D188" s="98">
        <v>6800.81</v>
      </c>
      <c r="E188" s="99">
        <v>733.3</v>
      </c>
      <c r="F188" s="100">
        <v>236.99</v>
      </c>
      <c r="G188" s="100">
        <f t="shared" si="53"/>
        <v>12825.699999999999</v>
      </c>
      <c r="H188" s="100">
        <v>0</v>
      </c>
      <c r="I188" s="100">
        <v>0</v>
      </c>
      <c r="J188" s="100">
        <f t="shared" si="54"/>
        <v>0</v>
      </c>
      <c r="K188" s="100">
        <v>25.97</v>
      </c>
      <c r="L188" s="100">
        <v>19.04</v>
      </c>
      <c r="M188" s="100">
        <f t="shared" si="55"/>
        <v>45.01</v>
      </c>
      <c r="N188" s="100">
        <v>67.599999999999994</v>
      </c>
      <c r="O188" s="100">
        <v>36.4</v>
      </c>
      <c r="P188" s="100">
        <f t="shared" si="56"/>
        <v>104</v>
      </c>
      <c r="Q188" s="100">
        <f t="shared" si="57"/>
        <v>826.87</v>
      </c>
      <c r="R188" s="100">
        <f t="shared" si="58"/>
        <v>292.43</v>
      </c>
      <c r="S188" s="100">
        <f t="shared" si="59"/>
        <v>1119.3</v>
      </c>
      <c r="T188" s="100">
        <f t="shared" si="60"/>
        <v>12974.71</v>
      </c>
    </row>
    <row r="189" spans="1:20" s="14" customFormat="1" ht="30" customHeight="1">
      <c r="A189" s="29"/>
      <c r="B189" s="118" t="s">
        <v>130</v>
      </c>
      <c r="C189" s="102">
        <f t="shared" ref="C189:T189" si="72">C188</f>
        <v>5054.5999999999995</v>
      </c>
      <c r="D189" s="102">
        <f t="shared" si="72"/>
        <v>6800.81</v>
      </c>
      <c r="E189" s="103">
        <f t="shared" si="72"/>
        <v>733.3</v>
      </c>
      <c r="F189" s="102">
        <f t="shared" si="72"/>
        <v>236.99</v>
      </c>
      <c r="G189" s="102">
        <f t="shared" si="72"/>
        <v>12825.699999999999</v>
      </c>
      <c r="H189" s="102">
        <f t="shared" si="72"/>
        <v>0</v>
      </c>
      <c r="I189" s="102">
        <f t="shared" si="72"/>
        <v>0</v>
      </c>
      <c r="J189" s="102">
        <f t="shared" si="72"/>
        <v>0</v>
      </c>
      <c r="K189" s="102">
        <f t="shared" si="72"/>
        <v>25.97</v>
      </c>
      <c r="L189" s="102">
        <f t="shared" si="72"/>
        <v>19.04</v>
      </c>
      <c r="M189" s="102">
        <f t="shared" si="72"/>
        <v>45.01</v>
      </c>
      <c r="N189" s="102">
        <f t="shared" si="72"/>
        <v>67.599999999999994</v>
      </c>
      <c r="O189" s="102">
        <f t="shared" si="72"/>
        <v>36.4</v>
      </c>
      <c r="P189" s="102">
        <f t="shared" si="72"/>
        <v>104</v>
      </c>
      <c r="Q189" s="102">
        <f t="shared" si="72"/>
        <v>826.87</v>
      </c>
      <c r="R189" s="102">
        <f t="shared" si="72"/>
        <v>292.43</v>
      </c>
      <c r="S189" s="102">
        <f t="shared" si="72"/>
        <v>1119.3</v>
      </c>
      <c r="T189" s="102">
        <f t="shared" si="72"/>
        <v>12974.71</v>
      </c>
    </row>
    <row r="190" spans="1:20" ht="30" customHeight="1">
      <c r="A190" s="26">
        <v>2</v>
      </c>
      <c r="B190" s="115" t="s">
        <v>131</v>
      </c>
      <c r="C190" s="98">
        <v>2559</v>
      </c>
      <c r="D190" s="98">
        <v>344.90000000000003</v>
      </c>
      <c r="E190" s="99">
        <v>504.16</v>
      </c>
      <c r="F190" s="100">
        <v>24.91</v>
      </c>
      <c r="G190" s="100">
        <f t="shared" si="53"/>
        <v>3432.97</v>
      </c>
      <c r="H190" s="100">
        <v>0</v>
      </c>
      <c r="I190" s="100">
        <v>0</v>
      </c>
      <c r="J190" s="100">
        <f t="shared" si="54"/>
        <v>0</v>
      </c>
      <c r="K190" s="100">
        <v>26.22</v>
      </c>
      <c r="L190" s="100">
        <v>17.47</v>
      </c>
      <c r="M190" s="100">
        <f t="shared" si="55"/>
        <v>43.69</v>
      </c>
      <c r="N190" s="100">
        <v>72.790000000000006</v>
      </c>
      <c r="O190" s="100">
        <v>18.95</v>
      </c>
      <c r="P190" s="100">
        <f t="shared" si="56"/>
        <v>91.740000000000009</v>
      </c>
      <c r="Q190" s="100">
        <f t="shared" si="57"/>
        <v>603.16999999999996</v>
      </c>
      <c r="R190" s="100">
        <f t="shared" si="58"/>
        <v>61.33</v>
      </c>
      <c r="S190" s="100">
        <f t="shared" si="59"/>
        <v>664.5</v>
      </c>
      <c r="T190" s="100">
        <f t="shared" si="60"/>
        <v>3568.4</v>
      </c>
    </row>
    <row r="191" spans="1:20" ht="30" customHeight="1">
      <c r="A191" s="26">
        <v>3</v>
      </c>
      <c r="B191" s="115" t="s">
        <v>132</v>
      </c>
      <c r="C191" s="98">
        <v>2157.2399999999998</v>
      </c>
      <c r="D191" s="98">
        <v>0</v>
      </c>
      <c r="E191" s="99">
        <v>275.49</v>
      </c>
      <c r="F191" s="100">
        <v>8.9</v>
      </c>
      <c r="G191" s="100">
        <f t="shared" si="53"/>
        <v>2441.6299999999997</v>
      </c>
      <c r="H191" s="100">
        <v>0</v>
      </c>
      <c r="I191" s="100">
        <v>0</v>
      </c>
      <c r="J191" s="100">
        <f t="shared" si="54"/>
        <v>0</v>
      </c>
      <c r="K191" s="100">
        <v>0</v>
      </c>
      <c r="L191" s="100">
        <v>0</v>
      </c>
      <c r="M191" s="100">
        <f t="shared" si="55"/>
        <v>0</v>
      </c>
      <c r="N191" s="100">
        <v>42.95</v>
      </c>
      <c r="O191" s="100">
        <v>1.22</v>
      </c>
      <c r="P191" s="100">
        <f t="shared" si="56"/>
        <v>44.17</v>
      </c>
      <c r="Q191" s="100">
        <f t="shared" si="57"/>
        <v>318.44</v>
      </c>
      <c r="R191" s="100">
        <f t="shared" si="58"/>
        <v>10.120000000000001</v>
      </c>
      <c r="S191" s="100">
        <f t="shared" si="59"/>
        <v>328.56</v>
      </c>
      <c r="T191" s="100">
        <f t="shared" si="60"/>
        <v>2485.7999999999997</v>
      </c>
    </row>
    <row r="192" spans="1:20" ht="30" customHeight="1">
      <c r="A192" s="26">
        <v>4</v>
      </c>
      <c r="B192" s="115" t="s">
        <v>133</v>
      </c>
      <c r="C192" s="98">
        <v>568.88</v>
      </c>
      <c r="D192" s="98">
        <v>0</v>
      </c>
      <c r="E192" s="99">
        <v>86.5</v>
      </c>
      <c r="F192" s="100">
        <v>30.57</v>
      </c>
      <c r="G192" s="100">
        <f t="shared" si="53"/>
        <v>685.95</v>
      </c>
      <c r="H192" s="100">
        <v>0</v>
      </c>
      <c r="I192" s="100">
        <v>0</v>
      </c>
      <c r="J192" s="100">
        <f t="shared" si="54"/>
        <v>0</v>
      </c>
      <c r="K192" s="100">
        <v>0</v>
      </c>
      <c r="L192" s="100">
        <v>0</v>
      </c>
      <c r="M192" s="100">
        <f t="shared" si="55"/>
        <v>0</v>
      </c>
      <c r="N192" s="100">
        <v>17.47</v>
      </c>
      <c r="O192" s="100">
        <v>1.22</v>
      </c>
      <c r="P192" s="100">
        <f t="shared" si="56"/>
        <v>18.689999999999998</v>
      </c>
      <c r="Q192" s="100">
        <f t="shared" si="57"/>
        <v>103.97</v>
      </c>
      <c r="R192" s="100">
        <f t="shared" si="58"/>
        <v>31.79</v>
      </c>
      <c r="S192" s="100">
        <f t="shared" si="59"/>
        <v>135.76</v>
      </c>
      <c r="T192" s="100">
        <f t="shared" si="60"/>
        <v>704.64</v>
      </c>
    </row>
    <row r="193" spans="1:20" s="14" customFormat="1" ht="30" customHeight="1">
      <c r="A193" s="29"/>
      <c r="B193" s="118" t="s">
        <v>131</v>
      </c>
      <c r="C193" s="102">
        <f t="shared" ref="C193:T193" si="73">+C190+C191+C192</f>
        <v>5285.12</v>
      </c>
      <c r="D193" s="102">
        <f t="shared" si="73"/>
        <v>344.90000000000003</v>
      </c>
      <c r="E193" s="103">
        <f t="shared" si="73"/>
        <v>866.15000000000009</v>
      </c>
      <c r="F193" s="102">
        <f t="shared" si="73"/>
        <v>64.38</v>
      </c>
      <c r="G193" s="102">
        <f t="shared" si="73"/>
        <v>6560.5499999999993</v>
      </c>
      <c r="H193" s="102">
        <f t="shared" si="73"/>
        <v>0</v>
      </c>
      <c r="I193" s="102">
        <f t="shared" si="73"/>
        <v>0</v>
      </c>
      <c r="J193" s="102">
        <f t="shared" si="73"/>
        <v>0</v>
      </c>
      <c r="K193" s="102">
        <f t="shared" si="73"/>
        <v>26.22</v>
      </c>
      <c r="L193" s="102">
        <f t="shared" si="73"/>
        <v>17.47</v>
      </c>
      <c r="M193" s="102">
        <f t="shared" si="73"/>
        <v>43.69</v>
      </c>
      <c r="N193" s="102">
        <f t="shared" si="73"/>
        <v>133.21</v>
      </c>
      <c r="O193" s="102">
        <f t="shared" si="73"/>
        <v>21.389999999999997</v>
      </c>
      <c r="P193" s="102">
        <f t="shared" si="73"/>
        <v>154.60000000000002</v>
      </c>
      <c r="Q193" s="102">
        <f t="shared" si="73"/>
        <v>1025.58</v>
      </c>
      <c r="R193" s="102">
        <f t="shared" si="73"/>
        <v>103.24000000000001</v>
      </c>
      <c r="S193" s="102">
        <f t="shared" si="73"/>
        <v>1128.82</v>
      </c>
      <c r="T193" s="102">
        <f t="shared" si="73"/>
        <v>6758.84</v>
      </c>
    </row>
    <row r="194" spans="1:20" ht="30" customHeight="1">
      <c r="A194" s="26">
        <v>5</v>
      </c>
      <c r="B194" s="115" t="s">
        <v>134</v>
      </c>
      <c r="C194" s="98">
        <v>4125.0599999999995</v>
      </c>
      <c r="D194" s="98">
        <v>1075</v>
      </c>
      <c r="E194" s="99">
        <v>793.91</v>
      </c>
      <c r="F194" s="100">
        <v>114.65</v>
      </c>
      <c r="G194" s="100">
        <f t="shared" si="53"/>
        <v>6108.619999999999</v>
      </c>
      <c r="H194" s="100">
        <v>0</v>
      </c>
      <c r="I194" s="100">
        <v>0</v>
      </c>
      <c r="J194" s="100">
        <f t="shared" si="54"/>
        <v>0</v>
      </c>
      <c r="K194" s="100">
        <v>32.35</v>
      </c>
      <c r="L194" s="100">
        <v>18.600000000000001</v>
      </c>
      <c r="M194" s="100">
        <f t="shared" si="55"/>
        <v>50.95</v>
      </c>
      <c r="N194" s="100">
        <v>93.59</v>
      </c>
      <c r="O194" s="100">
        <v>12.19</v>
      </c>
      <c r="P194" s="100">
        <f t="shared" si="56"/>
        <v>105.78</v>
      </c>
      <c r="Q194" s="100">
        <f t="shared" si="57"/>
        <v>919.85</v>
      </c>
      <c r="R194" s="100">
        <f t="shared" si="58"/>
        <v>145.44</v>
      </c>
      <c r="S194" s="100">
        <f t="shared" si="59"/>
        <v>1065.29</v>
      </c>
      <c r="T194" s="100">
        <f t="shared" si="60"/>
        <v>6265.3499999999995</v>
      </c>
    </row>
    <row r="195" spans="1:20" ht="30" customHeight="1">
      <c r="A195" s="26">
        <v>6</v>
      </c>
      <c r="B195" s="115" t="s">
        <v>135</v>
      </c>
      <c r="C195" s="98">
        <v>2698.44</v>
      </c>
      <c r="D195" s="98">
        <v>686.62000000000012</v>
      </c>
      <c r="E195" s="99">
        <v>629.72</v>
      </c>
      <c r="F195" s="100">
        <v>171.97</v>
      </c>
      <c r="G195" s="100">
        <f t="shared" si="53"/>
        <v>4186.7500000000009</v>
      </c>
      <c r="H195" s="100">
        <v>0</v>
      </c>
      <c r="I195" s="100">
        <v>0</v>
      </c>
      <c r="J195" s="100">
        <f t="shared" si="54"/>
        <v>0</v>
      </c>
      <c r="K195" s="100">
        <v>0</v>
      </c>
      <c r="L195" s="100">
        <v>0</v>
      </c>
      <c r="M195" s="100">
        <f t="shared" si="55"/>
        <v>0</v>
      </c>
      <c r="N195" s="100">
        <v>88.96</v>
      </c>
      <c r="O195" s="100">
        <v>15.17</v>
      </c>
      <c r="P195" s="100">
        <f t="shared" si="56"/>
        <v>104.13</v>
      </c>
      <c r="Q195" s="100">
        <f t="shared" si="57"/>
        <v>718.68000000000006</v>
      </c>
      <c r="R195" s="100">
        <f t="shared" si="58"/>
        <v>187.14</v>
      </c>
      <c r="S195" s="100">
        <f t="shared" si="59"/>
        <v>905.82</v>
      </c>
      <c r="T195" s="100">
        <f t="shared" si="60"/>
        <v>4290.88</v>
      </c>
    </row>
    <row r="196" spans="1:20" ht="30" customHeight="1">
      <c r="A196" s="26">
        <v>7</v>
      </c>
      <c r="B196" s="115" t="s">
        <v>136</v>
      </c>
      <c r="C196" s="98">
        <v>398</v>
      </c>
      <c r="D196" s="98">
        <v>0</v>
      </c>
      <c r="E196" s="99">
        <v>54.97</v>
      </c>
      <c r="F196" s="100">
        <v>15.29</v>
      </c>
      <c r="G196" s="100">
        <f t="shared" si="53"/>
        <v>468.26000000000005</v>
      </c>
      <c r="H196" s="100">
        <v>0</v>
      </c>
      <c r="I196" s="100">
        <v>0</v>
      </c>
      <c r="J196" s="100">
        <f t="shared" si="54"/>
        <v>0</v>
      </c>
      <c r="K196" s="100">
        <v>0</v>
      </c>
      <c r="L196" s="100">
        <v>0</v>
      </c>
      <c r="M196" s="100">
        <f t="shared" si="55"/>
        <v>0</v>
      </c>
      <c r="N196" s="100">
        <v>6.54</v>
      </c>
      <c r="O196" s="100">
        <v>4.37</v>
      </c>
      <c r="P196" s="100">
        <f t="shared" si="56"/>
        <v>10.91</v>
      </c>
      <c r="Q196" s="100">
        <f t="shared" si="57"/>
        <v>61.51</v>
      </c>
      <c r="R196" s="100">
        <f t="shared" si="58"/>
        <v>19.66</v>
      </c>
      <c r="S196" s="100">
        <f t="shared" si="59"/>
        <v>81.17</v>
      </c>
      <c r="T196" s="100">
        <f t="shared" si="60"/>
        <v>479.17</v>
      </c>
    </row>
    <row r="197" spans="1:20" s="14" customFormat="1" ht="30" customHeight="1">
      <c r="A197" s="29"/>
      <c r="B197" s="118" t="s">
        <v>135</v>
      </c>
      <c r="C197" s="102">
        <f t="shared" ref="C197:T197" si="74">+C195+C196</f>
        <v>3096.44</v>
      </c>
      <c r="D197" s="102">
        <f t="shared" si="74"/>
        <v>686.62000000000012</v>
      </c>
      <c r="E197" s="103">
        <f t="shared" si="74"/>
        <v>684.69</v>
      </c>
      <c r="F197" s="102">
        <f t="shared" si="74"/>
        <v>187.26</v>
      </c>
      <c r="G197" s="102">
        <f t="shared" si="74"/>
        <v>4655.0100000000011</v>
      </c>
      <c r="H197" s="102">
        <f t="shared" si="74"/>
        <v>0</v>
      </c>
      <c r="I197" s="102">
        <f t="shared" si="74"/>
        <v>0</v>
      </c>
      <c r="J197" s="102">
        <f t="shared" si="74"/>
        <v>0</v>
      </c>
      <c r="K197" s="102">
        <f t="shared" si="74"/>
        <v>0</v>
      </c>
      <c r="L197" s="102">
        <f t="shared" si="74"/>
        <v>0</v>
      </c>
      <c r="M197" s="102">
        <f t="shared" si="74"/>
        <v>0</v>
      </c>
      <c r="N197" s="102">
        <f t="shared" si="74"/>
        <v>95.5</v>
      </c>
      <c r="O197" s="102">
        <f t="shared" si="74"/>
        <v>19.54</v>
      </c>
      <c r="P197" s="102">
        <f t="shared" si="74"/>
        <v>115.03999999999999</v>
      </c>
      <c r="Q197" s="102">
        <f t="shared" si="74"/>
        <v>780.19</v>
      </c>
      <c r="R197" s="102">
        <f t="shared" si="74"/>
        <v>206.79999999999998</v>
      </c>
      <c r="S197" s="102">
        <f t="shared" si="74"/>
        <v>986.99</v>
      </c>
      <c r="T197" s="102">
        <f t="shared" si="74"/>
        <v>4770.05</v>
      </c>
    </row>
    <row r="198" spans="1:20" ht="30" customHeight="1">
      <c r="A198" s="45">
        <v>8</v>
      </c>
      <c r="B198" s="115" t="s">
        <v>137</v>
      </c>
      <c r="C198" s="98">
        <v>5552.08</v>
      </c>
      <c r="D198" s="98">
        <v>664.17999999999984</v>
      </c>
      <c r="E198" s="99">
        <v>0</v>
      </c>
      <c r="F198" s="100">
        <v>0</v>
      </c>
      <c r="G198" s="100">
        <f t="shared" si="53"/>
        <v>6216.26</v>
      </c>
      <c r="H198" s="100">
        <v>2697.79</v>
      </c>
      <c r="I198" s="100">
        <v>958.65</v>
      </c>
      <c r="J198" s="100">
        <f t="shared" si="54"/>
        <v>3656.44</v>
      </c>
      <c r="K198" s="100">
        <v>449</v>
      </c>
      <c r="L198" s="100">
        <v>42.97</v>
      </c>
      <c r="M198" s="100">
        <f t="shared" si="55"/>
        <v>491.97</v>
      </c>
      <c r="N198" s="100">
        <v>0</v>
      </c>
      <c r="O198" s="100">
        <v>0</v>
      </c>
      <c r="P198" s="100">
        <f t="shared" si="56"/>
        <v>0</v>
      </c>
      <c r="Q198" s="100">
        <f t="shared" si="57"/>
        <v>3146.79</v>
      </c>
      <c r="R198" s="100">
        <f t="shared" si="58"/>
        <v>1001.62</v>
      </c>
      <c r="S198" s="100">
        <f t="shared" si="59"/>
        <v>4148.41</v>
      </c>
      <c r="T198" s="100">
        <f t="shared" si="60"/>
        <v>10364.67</v>
      </c>
    </row>
    <row r="199" spans="1:20" ht="30" customHeight="1">
      <c r="A199" s="26">
        <v>9</v>
      </c>
      <c r="B199" s="115" t="s">
        <v>138</v>
      </c>
      <c r="C199" s="98">
        <v>2531.04</v>
      </c>
      <c r="D199" s="98">
        <v>178.01999999999998</v>
      </c>
      <c r="E199" s="99">
        <v>690.38</v>
      </c>
      <c r="F199" s="100">
        <v>30.29</v>
      </c>
      <c r="G199" s="100">
        <f t="shared" si="53"/>
        <v>3429.73</v>
      </c>
      <c r="H199" s="100">
        <v>0</v>
      </c>
      <c r="I199" s="100">
        <v>0</v>
      </c>
      <c r="J199" s="100">
        <f t="shared" si="54"/>
        <v>0</v>
      </c>
      <c r="K199" s="100">
        <v>0</v>
      </c>
      <c r="L199" s="100">
        <v>0</v>
      </c>
      <c r="M199" s="100">
        <f t="shared" si="55"/>
        <v>0</v>
      </c>
      <c r="N199" s="100">
        <v>72.209999999999994</v>
      </c>
      <c r="O199" s="100">
        <v>13.41</v>
      </c>
      <c r="P199" s="100">
        <f t="shared" si="56"/>
        <v>85.61999999999999</v>
      </c>
      <c r="Q199" s="100">
        <f t="shared" si="57"/>
        <v>762.59</v>
      </c>
      <c r="R199" s="100">
        <f t="shared" si="58"/>
        <v>43.7</v>
      </c>
      <c r="S199" s="100">
        <f t="shared" si="59"/>
        <v>806.29000000000008</v>
      </c>
      <c r="T199" s="100">
        <f t="shared" si="60"/>
        <v>3515.35</v>
      </c>
    </row>
    <row r="200" spans="1:20" ht="30" customHeight="1">
      <c r="A200" s="26">
        <v>10</v>
      </c>
      <c r="B200" s="115" t="s">
        <v>139</v>
      </c>
      <c r="C200" s="98">
        <v>937.73</v>
      </c>
      <c r="D200" s="98">
        <v>63.79</v>
      </c>
      <c r="E200" s="99">
        <v>570.01</v>
      </c>
      <c r="F200" s="100">
        <v>119.82</v>
      </c>
      <c r="G200" s="100">
        <f t="shared" si="53"/>
        <v>1691.35</v>
      </c>
      <c r="H200" s="100">
        <v>0</v>
      </c>
      <c r="I200" s="100">
        <v>0</v>
      </c>
      <c r="J200" s="100">
        <f t="shared" si="54"/>
        <v>0</v>
      </c>
      <c r="K200" s="100">
        <v>31.29</v>
      </c>
      <c r="L200" s="100">
        <v>20.85</v>
      </c>
      <c r="M200" s="100">
        <f t="shared" si="55"/>
        <v>52.14</v>
      </c>
      <c r="N200" s="100">
        <v>0</v>
      </c>
      <c r="O200" s="100">
        <v>0</v>
      </c>
      <c r="P200" s="100">
        <f t="shared" si="56"/>
        <v>0</v>
      </c>
      <c r="Q200" s="100">
        <f t="shared" si="57"/>
        <v>601.29999999999995</v>
      </c>
      <c r="R200" s="100">
        <f t="shared" si="58"/>
        <v>140.66999999999999</v>
      </c>
      <c r="S200" s="100">
        <f t="shared" si="59"/>
        <v>741.96999999999991</v>
      </c>
      <c r="T200" s="100">
        <f t="shared" si="60"/>
        <v>1743.4899999999998</v>
      </c>
    </row>
    <row r="201" spans="1:20" ht="30" customHeight="1">
      <c r="A201" s="26">
        <v>11</v>
      </c>
      <c r="B201" s="115" t="s">
        <v>140</v>
      </c>
      <c r="C201" s="98">
        <v>1754.9999999999998</v>
      </c>
      <c r="D201" s="98">
        <v>164</v>
      </c>
      <c r="E201" s="99">
        <v>342.01</v>
      </c>
      <c r="F201" s="100">
        <v>139.55000000000001</v>
      </c>
      <c r="G201" s="100">
        <f t="shared" ref="G201:G263" si="75">+C201+D201+E201+F201</f>
        <v>2400.56</v>
      </c>
      <c r="H201" s="100">
        <v>0</v>
      </c>
      <c r="I201" s="100">
        <v>0</v>
      </c>
      <c r="J201" s="100">
        <f t="shared" ref="J201:J263" si="76">+H201+I201</f>
        <v>0</v>
      </c>
      <c r="K201" s="100">
        <v>20.86</v>
      </c>
      <c r="L201" s="100">
        <v>0</v>
      </c>
      <c r="M201" s="100">
        <f t="shared" ref="M201:M263" si="77">+K201+L201</f>
        <v>20.86</v>
      </c>
      <c r="N201" s="100">
        <v>31.2</v>
      </c>
      <c r="O201" s="100">
        <v>6.09</v>
      </c>
      <c r="P201" s="100">
        <f t="shared" ref="P201:P263" si="78">+N201+O201</f>
        <v>37.29</v>
      </c>
      <c r="Q201" s="100">
        <f t="shared" ref="Q201:Q263" si="79">+E201+H201+K201+N201</f>
        <v>394.07</v>
      </c>
      <c r="R201" s="100">
        <f t="shared" ref="R201:R263" si="80">+F201+I201+L201+O201</f>
        <v>145.64000000000001</v>
      </c>
      <c r="S201" s="100">
        <f t="shared" ref="S201:S263" si="81">+Q201+R201</f>
        <v>539.71</v>
      </c>
      <c r="T201" s="100">
        <f t="shared" ref="T201:T263" si="82">+S201+C201+D201</f>
        <v>2458.71</v>
      </c>
    </row>
    <row r="202" spans="1:20" ht="30" customHeight="1">
      <c r="A202" s="26">
        <v>12</v>
      </c>
      <c r="B202" s="115" t="s">
        <v>141</v>
      </c>
      <c r="C202" s="98">
        <v>549.70999999999992</v>
      </c>
      <c r="D202" s="98">
        <v>0</v>
      </c>
      <c r="E202" s="99">
        <v>216.68</v>
      </c>
      <c r="F202" s="100">
        <v>30.57</v>
      </c>
      <c r="G202" s="100">
        <f t="shared" si="75"/>
        <v>796.95999999999992</v>
      </c>
      <c r="H202" s="100">
        <v>0</v>
      </c>
      <c r="I202" s="100">
        <v>0</v>
      </c>
      <c r="J202" s="100">
        <f t="shared" si="76"/>
        <v>0</v>
      </c>
      <c r="K202" s="100">
        <v>10.43</v>
      </c>
      <c r="L202" s="100">
        <v>0</v>
      </c>
      <c r="M202" s="100">
        <f t="shared" si="77"/>
        <v>10.43</v>
      </c>
      <c r="N202" s="100">
        <v>15.98</v>
      </c>
      <c r="O202" s="100">
        <f>1.16+5</f>
        <v>6.16</v>
      </c>
      <c r="P202" s="100">
        <f t="shared" si="78"/>
        <v>22.14</v>
      </c>
      <c r="Q202" s="100">
        <f t="shared" si="79"/>
        <v>243.09</v>
      </c>
      <c r="R202" s="100">
        <f t="shared" si="80"/>
        <v>36.730000000000004</v>
      </c>
      <c r="S202" s="100">
        <f t="shared" si="81"/>
        <v>279.82</v>
      </c>
      <c r="T202" s="100">
        <f t="shared" si="82"/>
        <v>829.53</v>
      </c>
    </row>
    <row r="203" spans="1:20" ht="30" customHeight="1">
      <c r="A203" s="26">
        <v>13</v>
      </c>
      <c r="B203" s="115" t="s">
        <v>142</v>
      </c>
      <c r="C203" s="98">
        <v>172.68000000000004</v>
      </c>
      <c r="D203" s="98">
        <v>0</v>
      </c>
      <c r="E203" s="99">
        <v>33.31</v>
      </c>
      <c r="F203" s="100">
        <v>11.46</v>
      </c>
      <c r="G203" s="100">
        <f t="shared" si="75"/>
        <v>217.45000000000005</v>
      </c>
      <c r="H203" s="100">
        <v>0</v>
      </c>
      <c r="I203" s="100">
        <v>0</v>
      </c>
      <c r="J203" s="100">
        <f t="shared" si="76"/>
        <v>0</v>
      </c>
      <c r="K203" s="100">
        <v>0</v>
      </c>
      <c r="L203" s="100">
        <v>0</v>
      </c>
      <c r="M203" s="100">
        <f t="shared" si="77"/>
        <v>0</v>
      </c>
      <c r="N203" s="100">
        <v>3.96</v>
      </c>
      <c r="O203" s="100">
        <f>1.24+3</f>
        <v>4.24</v>
      </c>
      <c r="P203" s="100">
        <f t="shared" si="78"/>
        <v>8.1999999999999993</v>
      </c>
      <c r="Q203" s="100">
        <f t="shared" si="79"/>
        <v>37.270000000000003</v>
      </c>
      <c r="R203" s="100">
        <f t="shared" si="80"/>
        <v>15.700000000000001</v>
      </c>
      <c r="S203" s="100">
        <f t="shared" si="81"/>
        <v>52.970000000000006</v>
      </c>
      <c r="T203" s="100">
        <f t="shared" si="82"/>
        <v>225.65000000000003</v>
      </c>
    </row>
    <row r="204" spans="1:20" ht="30" customHeight="1">
      <c r="A204" s="26">
        <v>14</v>
      </c>
      <c r="B204" s="115" t="s">
        <v>143</v>
      </c>
      <c r="C204" s="98">
        <v>798.48</v>
      </c>
      <c r="D204" s="98">
        <v>0</v>
      </c>
      <c r="E204" s="99">
        <v>84.78</v>
      </c>
      <c r="F204" s="100">
        <v>15.29</v>
      </c>
      <c r="G204" s="100">
        <f t="shared" si="75"/>
        <v>898.55</v>
      </c>
      <c r="H204" s="100">
        <v>0</v>
      </c>
      <c r="I204" s="100">
        <v>0</v>
      </c>
      <c r="J204" s="100">
        <f t="shared" si="76"/>
        <v>0</v>
      </c>
      <c r="K204" s="100">
        <v>11.35</v>
      </c>
      <c r="L204" s="100">
        <v>0</v>
      </c>
      <c r="M204" s="100">
        <f t="shared" si="77"/>
        <v>11.35</v>
      </c>
      <c r="N204" s="100">
        <v>15.73</v>
      </c>
      <c r="O204" s="100">
        <f>1.32+5</f>
        <v>6.32</v>
      </c>
      <c r="P204" s="100">
        <f t="shared" si="78"/>
        <v>22.05</v>
      </c>
      <c r="Q204" s="100">
        <f t="shared" si="79"/>
        <v>111.86</v>
      </c>
      <c r="R204" s="100">
        <f t="shared" si="80"/>
        <v>21.61</v>
      </c>
      <c r="S204" s="100">
        <f t="shared" si="81"/>
        <v>133.47</v>
      </c>
      <c r="T204" s="100">
        <f t="shared" si="82"/>
        <v>931.95</v>
      </c>
    </row>
    <row r="205" spans="1:20" ht="30" customHeight="1">
      <c r="A205" s="26">
        <v>15</v>
      </c>
      <c r="B205" s="115" t="s">
        <v>144</v>
      </c>
      <c r="C205" s="98">
        <v>439.4799999999999</v>
      </c>
      <c r="D205" s="98">
        <v>0</v>
      </c>
      <c r="E205" s="99">
        <v>69.459999999999994</v>
      </c>
      <c r="F205" s="100">
        <v>22.33</v>
      </c>
      <c r="G205" s="100">
        <f t="shared" si="75"/>
        <v>531.26999999999987</v>
      </c>
      <c r="H205" s="100">
        <v>0</v>
      </c>
      <c r="I205" s="100">
        <v>0</v>
      </c>
      <c r="J205" s="100">
        <f t="shared" si="76"/>
        <v>0</v>
      </c>
      <c r="K205" s="100">
        <v>26.07</v>
      </c>
      <c r="L205" s="100">
        <v>0</v>
      </c>
      <c r="M205" s="100">
        <f t="shared" si="77"/>
        <v>26.07</v>
      </c>
      <c r="N205" s="100">
        <v>11.01</v>
      </c>
      <c r="O205" s="100">
        <f>1.22+5</f>
        <v>6.22</v>
      </c>
      <c r="P205" s="100">
        <f t="shared" si="78"/>
        <v>17.23</v>
      </c>
      <c r="Q205" s="100">
        <f t="shared" si="79"/>
        <v>106.54</v>
      </c>
      <c r="R205" s="100">
        <f t="shared" si="80"/>
        <v>28.549999999999997</v>
      </c>
      <c r="S205" s="100">
        <f t="shared" si="81"/>
        <v>135.09</v>
      </c>
      <c r="T205" s="100">
        <f t="shared" si="82"/>
        <v>574.56999999999994</v>
      </c>
    </row>
    <row r="206" spans="1:20" ht="30" customHeight="1">
      <c r="A206" s="26">
        <v>16</v>
      </c>
      <c r="B206" s="115" t="s">
        <v>145</v>
      </c>
      <c r="C206" s="98">
        <v>0</v>
      </c>
      <c r="D206" s="98">
        <v>0</v>
      </c>
      <c r="E206" s="99">
        <v>203.47</v>
      </c>
      <c r="F206" s="100">
        <v>38.22</v>
      </c>
      <c r="G206" s="100">
        <f t="shared" si="75"/>
        <v>241.69</v>
      </c>
      <c r="H206" s="100">
        <v>0</v>
      </c>
      <c r="I206" s="100">
        <v>0</v>
      </c>
      <c r="J206" s="100">
        <f t="shared" si="76"/>
        <v>0</v>
      </c>
      <c r="K206" s="100">
        <v>0</v>
      </c>
      <c r="L206" s="100">
        <v>0</v>
      </c>
      <c r="M206" s="100">
        <f t="shared" si="77"/>
        <v>0</v>
      </c>
      <c r="N206" s="100">
        <v>22.82</v>
      </c>
      <c r="O206" s="100">
        <v>10.48</v>
      </c>
      <c r="P206" s="100">
        <f t="shared" si="78"/>
        <v>33.299999999999997</v>
      </c>
      <c r="Q206" s="100">
        <f t="shared" si="79"/>
        <v>226.29</v>
      </c>
      <c r="R206" s="100">
        <f t="shared" si="80"/>
        <v>48.7</v>
      </c>
      <c r="S206" s="100">
        <f t="shared" si="81"/>
        <v>274.99</v>
      </c>
      <c r="T206" s="100">
        <f t="shared" si="82"/>
        <v>274.99</v>
      </c>
    </row>
    <row r="207" spans="1:20" s="14" customFormat="1" ht="30" customHeight="1">
      <c r="A207" s="29"/>
      <c r="B207" s="118" t="s">
        <v>140</v>
      </c>
      <c r="C207" s="102">
        <f t="shared" ref="C207:T207" si="83">SUM(C201:C206)</f>
        <v>3715.3499999999995</v>
      </c>
      <c r="D207" s="102">
        <f t="shared" si="83"/>
        <v>164</v>
      </c>
      <c r="E207" s="103">
        <f t="shared" si="83"/>
        <v>949.71</v>
      </c>
      <c r="F207" s="102">
        <f t="shared" si="83"/>
        <v>257.41999999999996</v>
      </c>
      <c r="G207" s="102">
        <f t="shared" si="83"/>
        <v>5086.4799999999996</v>
      </c>
      <c r="H207" s="102">
        <f t="shared" si="83"/>
        <v>0</v>
      </c>
      <c r="I207" s="102">
        <f t="shared" si="83"/>
        <v>0</v>
      </c>
      <c r="J207" s="102">
        <f t="shared" si="83"/>
        <v>0</v>
      </c>
      <c r="K207" s="102">
        <f t="shared" si="83"/>
        <v>68.710000000000008</v>
      </c>
      <c r="L207" s="102">
        <f t="shared" si="83"/>
        <v>0</v>
      </c>
      <c r="M207" s="102">
        <f t="shared" si="83"/>
        <v>68.710000000000008</v>
      </c>
      <c r="N207" s="102">
        <f t="shared" si="83"/>
        <v>100.70000000000002</v>
      </c>
      <c r="O207" s="102">
        <f t="shared" si="83"/>
        <v>39.510000000000005</v>
      </c>
      <c r="P207" s="102">
        <f t="shared" si="83"/>
        <v>140.20999999999998</v>
      </c>
      <c r="Q207" s="102">
        <f t="shared" si="83"/>
        <v>1119.1199999999999</v>
      </c>
      <c r="R207" s="102">
        <f t="shared" si="83"/>
        <v>296.93</v>
      </c>
      <c r="S207" s="102">
        <f t="shared" si="83"/>
        <v>1416.05</v>
      </c>
      <c r="T207" s="102">
        <f t="shared" si="83"/>
        <v>5295.4</v>
      </c>
    </row>
    <row r="208" spans="1:20" ht="30" customHeight="1">
      <c r="A208" s="26">
        <v>17</v>
      </c>
      <c r="B208" s="115" t="s">
        <v>146</v>
      </c>
      <c r="C208" s="98">
        <v>3413.23</v>
      </c>
      <c r="D208" s="98">
        <v>4133.12</v>
      </c>
      <c r="E208" s="99">
        <v>737.98</v>
      </c>
      <c r="F208" s="100">
        <v>152.87</v>
      </c>
      <c r="G208" s="100">
        <f t="shared" si="75"/>
        <v>8437.2000000000007</v>
      </c>
      <c r="H208" s="100">
        <v>0</v>
      </c>
      <c r="I208" s="100">
        <v>0</v>
      </c>
      <c r="J208" s="100">
        <f t="shared" si="76"/>
        <v>0</v>
      </c>
      <c r="K208" s="100">
        <v>0</v>
      </c>
      <c r="L208" s="100">
        <v>0</v>
      </c>
      <c r="M208" s="100">
        <f t="shared" si="77"/>
        <v>0</v>
      </c>
      <c r="N208" s="100">
        <v>78.42</v>
      </c>
      <c r="O208" s="100">
        <v>10.95</v>
      </c>
      <c r="P208" s="100">
        <f t="shared" si="78"/>
        <v>89.37</v>
      </c>
      <c r="Q208" s="100">
        <f t="shared" si="79"/>
        <v>816.4</v>
      </c>
      <c r="R208" s="100">
        <f t="shared" si="80"/>
        <v>163.82</v>
      </c>
      <c r="S208" s="100">
        <f t="shared" si="81"/>
        <v>980.22</v>
      </c>
      <c r="T208" s="100">
        <f t="shared" si="82"/>
        <v>8526.57</v>
      </c>
    </row>
    <row r="209" spans="1:20" ht="30" customHeight="1">
      <c r="A209" s="26">
        <v>18</v>
      </c>
      <c r="B209" s="115" t="s">
        <v>218</v>
      </c>
      <c r="C209" s="127">
        <v>750</v>
      </c>
      <c r="D209" s="127">
        <v>265</v>
      </c>
      <c r="E209" s="99">
        <v>250.49</v>
      </c>
      <c r="F209" s="100">
        <v>15.78</v>
      </c>
      <c r="G209" s="100">
        <f t="shared" si="75"/>
        <v>1281.27</v>
      </c>
      <c r="H209" s="100">
        <v>0</v>
      </c>
      <c r="I209" s="100">
        <v>0</v>
      </c>
      <c r="J209" s="100">
        <f t="shared" si="76"/>
        <v>0</v>
      </c>
      <c r="K209" s="100">
        <v>0</v>
      </c>
      <c r="L209" s="100">
        <v>0</v>
      </c>
      <c r="M209" s="100">
        <f t="shared" si="77"/>
        <v>0</v>
      </c>
      <c r="N209" s="100">
        <v>20.8</v>
      </c>
      <c r="O209" s="100">
        <v>11.57</v>
      </c>
      <c r="P209" s="100">
        <f t="shared" si="78"/>
        <v>32.370000000000005</v>
      </c>
      <c r="Q209" s="100">
        <f t="shared" si="79"/>
        <v>271.29000000000002</v>
      </c>
      <c r="R209" s="100">
        <f t="shared" si="80"/>
        <v>27.35</v>
      </c>
      <c r="S209" s="100">
        <f t="shared" si="81"/>
        <v>298.64000000000004</v>
      </c>
      <c r="T209" s="100">
        <f t="shared" si="82"/>
        <v>1313.64</v>
      </c>
    </row>
    <row r="210" spans="1:20" ht="30" customHeight="1">
      <c r="A210" s="26">
        <v>19</v>
      </c>
      <c r="B210" s="115" t="s">
        <v>147</v>
      </c>
      <c r="C210" s="127">
        <v>952.02</v>
      </c>
      <c r="D210" s="127">
        <v>0</v>
      </c>
      <c r="E210" s="99">
        <v>147.41</v>
      </c>
      <c r="F210" s="100">
        <v>15.29</v>
      </c>
      <c r="G210" s="100">
        <f t="shared" si="75"/>
        <v>1114.72</v>
      </c>
      <c r="H210" s="100">
        <v>0</v>
      </c>
      <c r="I210" s="100">
        <v>0</v>
      </c>
      <c r="J210" s="100">
        <f t="shared" si="76"/>
        <v>0</v>
      </c>
      <c r="K210" s="100">
        <v>17.11</v>
      </c>
      <c r="L210" s="100">
        <v>0</v>
      </c>
      <c r="M210" s="100">
        <f t="shared" si="77"/>
        <v>17.11</v>
      </c>
      <c r="N210" s="100">
        <v>17.559999999999999</v>
      </c>
      <c r="O210" s="100">
        <v>4.88</v>
      </c>
      <c r="P210" s="100">
        <f t="shared" si="78"/>
        <v>22.439999999999998</v>
      </c>
      <c r="Q210" s="100">
        <f t="shared" si="79"/>
        <v>182.07999999999998</v>
      </c>
      <c r="R210" s="100">
        <f t="shared" si="80"/>
        <v>20.169999999999998</v>
      </c>
      <c r="S210" s="100">
        <f t="shared" si="81"/>
        <v>202.24999999999997</v>
      </c>
      <c r="T210" s="100">
        <f t="shared" si="82"/>
        <v>1154.27</v>
      </c>
    </row>
    <row r="211" spans="1:20" s="14" customFormat="1" ht="30" customHeight="1">
      <c r="A211" s="29"/>
      <c r="B211" s="118" t="s">
        <v>218</v>
      </c>
      <c r="C211" s="102">
        <f t="shared" ref="C211:T211" si="84">+C209+C210</f>
        <v>1702.02</v>
      </c>
      <c r="D211" s="102">
        <f t="shared" si="84"/>
        <v>265</v>
      </c>
      <c r="E211" s="103">
        <f t="shared" si="84"/>
        <v>397.9</v>
      </c>
      <c r="F211" s="102">
        <f t="shared" si="84"/>
        <v>31.07</v>
      </c>
      <c r="G211" s="102">
        <f t="shared" si="84"/>
        <v>2395.9899999999998</v>
      </c>
      <c r="H211" s="102">
        <f t="shared" si="84"/>
        <v>0</v>
      </c>
      <c r="I211" s="102">
        <f t="shared" si="84"/>
        <v>0</v>
      </c>
      <c r="J211" s="102">
        <f t="shared" si="84"/>
        <v>0</v>
      </c>
      <c r="K211" s="102">
        <f t="shared" si="84"/>
        <v>17.11</v>
      </c>
      <c r="L211" s="102">
        <f t="shared" si="84"/>
        <v>0</v>
      </c>
      <c r="M211" s="102">
        <f t="shared" si="84"/>
        <v>17.11</v>
      </c>
      <c r="N211" s="102">
        <f t="shared" si="84"/>
        <v>38.36</v>
      </c>
      <c r="O211" s="102">
        <f t="shared" si="84"/>
        <v>16.45</v>
      </c>
      <c r="P211" s="102">
        <f t="shared" si="84"/>
        <v>54.81</v>
      </c>
      <c r="Q211" s="102">
        <f t="shared" si="84"/>
        <v>453.37</v>
      </c>
      <c r="R211" s="102">
        <f t="shared" si="84"/>
        <v>47.519999999999996</v>
      </c>
      <c r="S211" s="102">
        <f t="shared" si="84"/>
        <v>500.89</v>
      </c>
      <c r="T211" s="102">
        <f t="shared" si="84"/>
        <v>2467.91</v>
      </c>
    </row>
    <row r="212" spans="1:20" ht="30" customHeight="1">
      <c r="A212" s="26">
        <v>20</v>
      </c>
      <c r="B212" s="115" t="s">
        <v>148</v>
      </c>
      <c r="C212" s="98">
        <v>1103.55</v>
      </c>
      <c r="D212" s="98">
        <v>0.45</v>
      </c>
      <c r="E212" s="99">
        <f>181.36+26.2</f>
        <v>207.56</v>
      </c>
      <c r="F212" s="100">
        <v>25.3</v>
      </c>
      <c r="G212" s="100">
        <f t="shared" si="75"/>
        <v>1336.86</v>
      </c>
      <c r="H212" s="100">
        <v>0</v>
      </c>
      <c r="I212" s="100">
        <v>0</v>
      </c>
      <c r="J212" s="100">
        <f t="shared" si="76"/>
        <v>0</v>
      </c>
      <c r="K212" s="100">
        <v>10.47</v>
      </c>
      <c r="L212" s="100">
        <v>5.23</v>
      </c>
      <c r="M212" s="100">
        <f t="shared" si="77"/>
        <v>15.700000000000001</v>
      </c>
      <c r="N212" s="100">
        <v>20.8</v>
      </c>
      <c r="O212" s="100">
        <v>9.11</v>
      </c>
      <c r="P212" s="100">
        <f t="shared" si="78"/>
        <v>29.91</v>
      </c>
      <c r="Q212" s="100">
        <f t="shared" si="79"/>
        <v>238.83</v>
      </c>
      <c r="R212" s="100">
        <f t="shared" si="80"/>
        <v>39.64</v>
      </c>
      <c r="S212" s="100">
        <f t="shared" si="81"/>
        <v>278.47000000000003</v>
      </c>
      <c r="T212" s="100">
        <f t="shared" si="82"/>
        <v>1382.47</v>
      </c>
    </row>
    <row r="213" spans="1:20" ht="30" customHeight="1">
      <c r="A213" s="26">
        <v>21</v>
      </c>
      <c r="B213" s="115" t="s">
        <v>149</v>
      </c>
      <c r="C213" s="98">
        <v>1913.01</v>
      </c>
      <c r="D213" s="98">
        <v>0</v>
      </c>
      <c r="E213" s="99">
        <f>196.11+28.33</f>
        <v>224.44</v>
      </c>
      <c r="F213" s="100">
        <v>38.22</v>
      </c>
      <c r="G213" s="100">
        <f t="shared" si="75"/>
        <v>2175.6699999999996</v>
      </c>
      <c r="H213" s="100">
        <v>0</v>
      </c>
      <c r="I213" s="100">
        <v>0</v>
      </c>
      <c r="J213" s="100">
        <f t="shared" si="76"/>
        <v>0</v>
      </c>
      <c r="K213" s="100">
        <v>0</v>
      </c>
      <c r="L213" s="100">
        <v>0</v>
      </c>
      <c r="M213" s="100">
        <f t="shared" si="77"/>
        <v>0</v>
      </c>
      <c r="N213" s="100">
        <v>14.58</v>
      </c>
      <c r="O213" s="100">
        <v>1.22</v>
      </c>
      <c r="P213" s="100">
        <f t="shared" si="78"/>
        <v>15.8</v>
      </c>
      <c r="Q213" s="100">
        <f t="shared" si="79"/>
        <v>239.02</v>
      </c>
      <c r="R213" s="100">
        <f t="shared" si="80"/>
        <v>39.44</v>
      </c>
      <c r="S213" s="100">
        <f t="shared" si="81"/>
        <v>278.46000000000004</v>
      </c>
      <c r="T213" s="100">
        <f t="shared" si="82"/>
        <v>2191.4700000000003</v>
      </c>
    </row>
    <row r="214" spans="1:20" ht="30" customHeight="1">
      <c r="A214" s="26">
        <v>22</v>
      </c>
      <c r="B214" s="115" t="s">
        <v>150</v>
      </c>
      <c r="C214" s="98">
        <v>0</v>
      </c>
      <c r="D214" s="98">
        <v>0</v>
      </c>
      <c r="E214" s="99">
        <f>269.51-54.53</f>
        <v>214.98</v>
      </c>
      <c r="F214" s="100">
        <v>45.7</v>
      </c>
      <c r="G214" s="100">
        <f t="shared" si="75"/>
        <v>260.68</v>
      </c>
      <c r="H214" s="100">
        <v>0</v>
      </c>
      <c r="I214" s="100">
        <v>0</v>
      </c>
      <c r="J214" s="100">
        <f t="shared" si="76"/>
        <v>0</v>
      </c>
      <c r="K214" s="100">
        <v>0</v>
      </c>
      <c r="L214" s="100">
        <v>0</v>
      </c>
      <c r="M214" s="100">
        <f t="shared" si="77"/>
        <v>0</v>
      </c>
      <c r="N214" s="100">
        <v>26</v>
      </c>
      <c r="O214" s="100">
        <v>12.19</v>
      </c>
      <c r="P214" s="100">
        <f t="shared" si="78"/>
        <v>38.19</v>
      </c>
      <c r="Q214" s="100">
        <f t="shared" si="79"/>
        <v>240.98</v>
      </c>
      <c r="R214" s="100">
        <f t="shared" si="80"/>
        <v>57.89</v>
      </c>
      <c r="S214" s="100">
        <f t="shared" si="81"/>
        <v>298.87</v>
      </c>
      <c r="T214" s="100">
        <f t="shared" si="82"/>
        <v>298.87</v>
      </c>
    </row>
    <row r="215" spans="1:20" s="14" customFormat="1" ht="30" customHeight="1">
      <c r="A215" s="29"/>
      <c r="B215" s="118" t="s">
        <v>148</v>
      </c>
      <c r="C215" s="102">
        <f t="shared" ref="C215:T215" si="85">+C212+C213+C214</f>
        <v>3016.56</v>
      </c>
      <c r="D215" s="102">
        <f t="shared" si="85"/>
        <v>0.45</v>
      </c>
      <c r="E215" s="103">
        <f t="shared" si="85"/>
        <v>646.98</v>
      </c>
      <c r="F215" s="102">
        <f t="shared" si="85"/>
        <v>109.22</v>
      </c>
      <c r="G215" s="102">
        <f t="shared" si="85"/>
        <v>3773.2099999999996</v>
      </c>
      <c r="H215" s="102">
        <f t="shared" si="85"/>
        <v>0</v>
      </c>
      <c r="I215" s="102">
        <f t="shared" si="85"/>
        <v>0</v>
      </c>
      <c r="J215" s="102">
        <f t="shared" si="85"/>
        <v>0</v>
      </c>
      <c r="K215" s="102">
        <f t="shared" si="85"/>
        <v>10.47</v>
      </c>
      <c r="L215" s="102">
        <f t="shared" si="85"/>
        <v>5.23</v>
      </c>
      <c r="M215" s="102">
        <f t="shared" si="85"/>
        <v>15.700000000000001</v>
      </c>
      <c r="N215" s="102">
        <f t="shared" si="85"/>
        <v>61.38</v>
      </c>
      <c r="O215" s="102">
        <f t="shared" si="85"/>
        <v>22.52</v>
      </c>
      <c r="P215" s="102">
        <f t="shared" si="85"/>
        <v>83.9</v>
      </c>
      <c r="Q215" s="102">
        <f t="shared" si="85"/>
        <v>718.83</v>
      </c>
      <c r="R215" s="102">
        <f t="shared" si="85"/>
        <v>136.97</v>
      </c>
      <c r="S215" s="102">
        <f t="shared" si="85"/>
        <v>855.80000000000007</v>
      </c>
      <c r="T215" s="102">
        <f t="shared" si="85"/>
        <v>3872.8100000000004</v>
      </c>
    </row>
    <row r="216" spans="1:20" ht="30" customHeight="1">
      <c r="A216" s="26">
        <v>23</v>
      </c>
      <c r="B216" s="115" t="s">
        <v>232</v>
      </c>
      <c r="C216" s="128">
        <v>218.43</v>
      </c>
      <c r="D216" s="128">
        <v>0</v>
      </c>
      <c r="E216" s="99">
        <v>183.38</v>
      </c>
      <c r="F216" s="100">
        <v>171.97</v>
      </c>
      <c r="G216" s="100">
        <f t="shared" si="75"/>
        <v>573.78</v>
      </c>
      <c r="H216" s="100">
        <v>0</v>
      </c>
      <c r="I216" s="100">
        <v>0</v>
      </c>
      <c r="J216" s="100">
        <f t="shared" si="76"/>
        <v>0</v>
      </c>
      <c r="K216" s="100">
        <v>0</v>
      </c>
      <c r="L216" s="100">
        <v>0</v>
      </c>
      <c r="M216" s="100">
        <f t="shared" si="77"/>
        <v>0</v>
      </c>
      <c r="N216" s="100">
        <v>10.4</v>
      </c>
      <c r="O216" s="100">
        <v>75.83</v>
      </c>
      <c r="P216" s="100">
        <f t="shared" si="78"/>
        <v>86.23</v>
      </c>
      <c r="Q216" s="100">
        <f t="shared" si="79"/>
        <v>193.78</v>
      </c>
      <c r="R216" s="100">
        <f t="shared" si="80"/>
        <v>247.8</v>
      </c>
      <c r="S216" s="100">
        <f t="shared" si="81"/>
        <v>441.58000000000004</v>
      </c>
      <c r="T216" s="100">
        <f t="shared" si="82"/>
        <v>660.01</v>
      </c>
    </row>
    <row r="217" spans="1:20" ht="30" customHeight="1">
      <c r="A217" s="26">
        <v>24</v>
      </c>
      <c r="B217" s="115" t="s">
        <v>151</v>
      </c>
      <c r="C217" s="98">
        <v>842</v>
      </c>
      <c r="D217" s="98">
        <v>48.74</v>
      </c>
      <c r="E217" s="99">
        <v>340.52</v>
      </c>
      <c r="F217" s="100">
        <v>38.22</v>
      </c>
      <c r="G217" s="100">
        <f t="shared" si="75"/>
        <v>1269.48</v>
      </c>
      <c r="H217" s="100">
        <v>0</v>
      </c>
      <c r="I217" s="100">
        <v>0</v>
      </c>
      <c r="J217" s="100">
        <f t="shared" si="76"/>
        <v>0</v>
      </c>
      <c r="K217" s="100">
        <v>0</v>
      </c>
      <c r="L217" s="100">
        <v>0</v>
      </c>
      <c r="M217" s="100">
        <f t="shared" si="77"/>
        <v>0</v>
      </c>
      <c r="N217" s="100">
        <v>16.95</v>
      </c>
      <c r="O217" s="100">
        <v>7.22</v>
      </c>
      <c r="P217" s="100">
        <f t="shared" si="78"/>
        <v>24.169999999999998</v>
      </c>
      <c r="Q217" s="100">
        <f t="shared" si="79"/>
        <v>357.46999999999997</v>
      </c>
      <c r="R217" s="100">
        <f t="shared" si="80"/>
        <v>45.44</v>
      </c>
      <c r="S217" s="100">
        <f t="shared" si="81"/>
        <v>402.90999999999997</v>
      </c>
      <c r="T217" s="100">
        <f t="shared" si="82"/>
        <v>1293.6499999999999</v>
      </c>
    </row>
    <row r="218" spans="1:20" ht="30" customHeight="1">
      <c r="A218" s="26">
        <v>25</v>
      </c>
      <c r="B218" s="115" t="s">
        <v>152</v>
      </c>
      <c r="C218" s="98">
        <v>653.84999999999991</v>
      </c>
      <c r="D218" s="98">
        <v>0</v>
      </c>
      <c r="E218" s="99">
        <v>128.91999999999999</v>
      </c>
      <c r="F218" s="100">
        <v>22.93</v>
      </c>
      <c r="G218" s="100">
        <f t="shared" si="75"/>
        <v>805.69999999999982</v>
      </c>
      <c r="H218" s="100">
        <v>0</v>
      </c>
      <c r="I218" s="100">
        <v>0</v>
      </c>
      <c r="J218" s="100">
        <f t="shared" si="76"/>
        <v>0</v>
      </c>
      <c r="K218" s="100">
        <v>0</v>
      </c>
      <c r="L218" s="100">
        <v>0</v>
      </c>
      <c r="M218" s="100">
        <f t="shared" si="77"/>
        <v>0</v>
      </c>
      <c r="N218" s="100">
        <v>28.13</v>
      </c>
      <c r="O218" s="100">
        <v>1.08</v>
      </c>
      <c r="P218" s="100">
        <f t="shared" si="78"/>
        <v>29.21</v>
      </c>
      <c r="Q218" s="100">
        <f t="shared" si="79"/>
        <v>157.04999999999998</v>
      </c>
      <c r="R218" s="100">
        <f t="shared" si="80"/>
        <v>24.009999999999998</v>
      </c>
      <c r="S218" s="100">
        <f t="shared" si="81"/>
        <v>181.05999999999997</v>
      </c>
      <c r="T218" s="100">
        <f t="shared" si="82"/>
        <v>834.90999999999985</v>
      </c>
    </row>
    <row r="219" spans="1:20" s="14" customFormat="1" ht="30" customHeight="1">
      <c r="A219" s="29"/>
      <c r="B219" s="118" t="s">
        <v>151</v>
      </c>
      <c r="C219" s="102">
        <f t="shared" ref="C219:T219" si="86">+C217+C218</f>
        <v>1495.85</v>
      </c>
      <c r="D219" s="102">
        <f t="shared" si="86"/>
        <v>48.74</v>
      </c>
      <c r="E219" s="103">
        <f t="shared" si="86"/>
        <v>469.43999999999994</v>
      </c>
      <c r="F219" s="102">
        <f t="shared" si="86"/>
        <v>61.15</v>
      </c>
      <c r="G219" s="102">
        <f t="shared" si="86"/>
        <v>2075.1799999999998</v>
      </c>
      <c r="H219" s="102">
        <f t="shared" si="86"/>
        <v>0</v>
      </c>
      <c r="I219" s="102">
        <f t="shared" si="86"/>
        <v>0</v>
      </c>
      <c r="J219" s="102">
        <f t="shared" si="86"/>
        <v>0</v>
      </c>
      <c r="K219" s="102">
        <f t="shared" si="86"/>
        <v>0</v>
      </c>
      <c r="L219" s="102">
        <f t="shared" si="86"/>
        <v>0</v>
      </c>
      <c r="M219" s="102">
        <f t="shared" si="86"/>
        <v>0</v>
      </c>
      <c r="N219" s="102">
        <f t="shared" si="86"/>
        <v>45.08</v>
      </c>
      <c r="O219" s="102">
        <f t="shared" si="86"/>
        <v>8.3000000000000007</v>
      </c>
      <c r="P219" s="102">
        <f t="shared" si="86"/>
        <v>53.379999999999995</v>
      </c>
      <c r="Q219" s="102">
        <f t="shared" si="86"/>
        <v>514.52</v>
      </c>
      <c r="R219" s="102">
        <f t="shared" si="86"/>
        <v>69.449999999999989</v>
      </c>
      <c r="S219" s="102">
        <f t="shared" si="86"/>
        <v>583.96999999999991</v>
      </c>
      <c r="T219" s="102">
        <f t="shared" si="86"/>
        <v>2128.5599999999995</v>
      </c>
    </row>
    <row r="220" spans="1:20" ht="30" customHeight="1">
      <c r="A220" s="26">
        <v>26</v>
      </c>
      <c r="B220" s="115" t="s">
        <v>153</v>
      </c>
      <c r="C220" s="98">
        <v>1281.7299999999998</v>
      </c>
      <c r="D220" s="98">
        <v>459</v>
      </c>
      <c r="E220" s="99">
        <v>253.29</v>
      </c>
      <c r="F220" s="100">
        <v>23.66</v>
      </c>
      <c r="G220" s="100">
        <f t="shared" si="75"/>
        <v>2017.6799999999998</v>
      </c>
      <c r="H220" s="100">
        <v>0</v>
      </c>
      <c r="I220" s="100">
        <v>0</v>
      </c>
      <c r="J220" s="100">
        <f t="shared" si="76"/>
        <v>0</v>
      </c>
      <c r="K220" s="100">
        <v>0</v>
      </c>
      <c r="L220" s="100">
        <v>0</v>
      </c>
      <c r="M220" s="100">
        <f t="shared" si="77"/>
        <v>0</v>
      </c>
      <c r="N220" s="100">
        <v>36.39</v>
      </c>
      <c r="O220" s="100">
        <v>7.55</v>
      </c>
      <c r="P220" s="100">
        <f t="shared" si="78"/>
        <v>43.94</v>
      </c>
      <c r="Q220" s="100">
        <f t="shared" si="79"/>
        <v>289.68</v>
      </c>
      <c r="R220" s="100">
        <f t="shared" si="80"/>
        <v>31.21</v>
      </c>
      <c r="S220" s="100">
        <f t="shared" si="81"/>
        <v>320.89</v>
      </c>
      <c r="T220" s="100">
        <f t="shared" si="82"/>
        <v>2061.62</v>
      </c>
    </row>
    <row r="221" spans="1:20" ht="30" customHeight="1">
      <c r="A221" s="26">
        <v>27</v>
      </c>
      <c r="B221" s="115" t="s">
        <v>244</v>
      </c>
      <c r="C221" s="98">
        <v>2131.13</v>
      </c>
      <c r="D221" s="98">
        <v>0</v>
      </c>
      <c r="E221" s="99">
        <v>428.95</v>
      </c>
      <c r="F221" s="100">
        <v>42.55</v>
      </c>
      <c r="G221" s="100">
        <f t="shared" si="75"/>
        <v>2602.63</v>
      </c>
      <c r="H221" s="100">
        <v>25.56</v>
      </c>
      <c r="I221" s="100">
        <v>44.35</v>
      </c>
      <c r="J221" s="100">
        <f t="shared" si="76"/>
        <v>69.91</v>
      </c>
      <c r="K221" s="100">
        <v>36.549999999999997</v>
      </c>
      <c r="L221" s="100">
        <v>10.46</v>
      </c>
      <c r="M221" s="100">
        <f t="shared" si="77"/>
        <v>47.01</v>
      </c>
      <c r="N221" s="100">
        <v>71.87</v>
      </c>
      <c r="O221" s="100">
        <v>13.08</v>
      </c>
      <c r="P221" s="100">
        <f t="shared" si="78"/>
        <v>84.95</v>
      </c>
      <c r="Q221" s="100">
        <f t="shared" si="79"/>
        <v>562.93000000000006</v>
      </c>
      <c r="R221" s="100">
        <f t="shared" si="80"/>
        <v>110.44000000000001</v>
      </c>
      <c r="S221" s="100">
        <f t="shared" si="81"/>
        <v>673.37000000000012</v>
      </c>
      <c r="T221" s="100">
        <f t="shared" si="82"/>
        <v>2804.5</v>
      </c>
    </row>
    <row r="222" spans="1:20" ht="30" customHeight="1">
      <c r="A222" s="26">
        <v>28</v>
      </c>
      <c r="B222" s="115" t="s">
        <v>154</v>
      </c>
      <c r="C222" s="98">
        <v>0</v>
      </c>
      <c r="D222" s="98">
        <v>0</v>
      </c>
      <c r="E222" s="99">
        <v>146.58000000000001</v>
      </c>
      <c r="F222" s="100">
        <v>7.64</v>
      </c>
      <c r="G222" s="100">
        <f t="shared" si="75"/>
        <v>154.22</v>
      </c>
      <c r="H222" s="100">
        <v>30.65</v>
      </c>
      <c r="I222" s="100">
        <v>0</v>
      </c>
      <c r="J222" s="100">
        <f t="shared" si="76"/>
        <v>30.65</v>
      </c>
      <c r="K222" s="100">
        <v>0</v>
      </c>
      <c r="L222" s="100">
        <v>0</v>
      </c>
      <c r="M222" s="100">
        <f t="shared" si="77"/>
        <v>0</v>
      </c>
      <c r="N222" s="100">
        <v>55.6</v>
      </c>
      <c r="O222" s="100">
        <v>10.95</v>
      </c>
      <c r="P222" s="100">
        <f t="shared" si="78"/>
        <v>66.55</v>
      </c>
      <c r="Q222" s="100">
        <f t="shared" si="79"/>
        <v>232.83</v>
      </c>
      <c r="R222" s="100">
        <f t="shared" si="80"/>
        <v>18.59</v>
      </c>
      <c r="S222" s="100">
        <f t="shared" si="81"/>
        <v>251.42000000000002</v>
      </c>
      <c r="T222" s="100">
        <f t="shared" si="82"/>
        <v>251.42000000000002</v>
      </c>
    </row>
    <row r="223" spans="1:20" s="14" customFormat="1" ht="30" customHeight="1">
      <c r="A223" s="29"/>
      <c r="B223" s="118" t="s">
        <v>153</v>
      </c>
      <c r="C223" s="102">
        <f t="shared" ref="C223:T223" si="87">+C220+C221+C222</f>
        <v>3412.8599999999997</v>
      </c>
      <c r="D223" s="102">
        <f t="shared" si="87"/>
        <v>459</v>
      </c>
      <c r="E223" s="103">
        <f t="shared" si="87"/>
        <v>828.82</v>
      </c>
      <c r="F223" s="102">
        <f t="shared" si="87"/>
        <v>73.849999999999994</v>
      </c>
      <c r="G223" s="102">
        <f t="shared" si="87"/>
        <v>4774.53</v>
      </c>
      <c r="H223" s="102">
        <f t="shared" si="87"/>
        <v>56.209999999999994</v>
      </c>
      <c r="I223" s="102">
        <f t="shared" si="87"/>
        <v>44.35</v>
      </c>
      <c r="J223" s="102">
        <f t="shared" si="87"/>
        <v>100.56</v>
      </c>
      <c r="K223" s="102">
        <f t="shared" si="87"/>
        <v>36.549999999999997</v>
      </c>
      <c r="L223" s="102">
        <f t="shared" si="87"/>
        <v>10.46</v>
      </c>
      <c r="M223" s="102">
        <f t="shared" si="87"/>
        <v>47.01</v>
      </c>
      <c r="N223" s="102">
        <f t="shared" si="87"/>
        <v>163.86</v>
      </c>
      <c r="O223" s="102">
        <f t="shared" si="87"/>
        <v>31.58</v>
      </c>
      <c r="P223" s="102">
        <f t="shared" si="87"/>
        <v>195.44</v>
      </c>
      <c r="Q223" s="102">
        <f t="shared" si="87"/>
        <v>1085.44</v>
      </c>
      <c r="R223" s="102">
        <f t="shared" si="87"/>
        <v>160.24</v>
      </c>
      <c r="S223" s="102">
        <f t="shared" si="87"/>
        <v>1245.68</v>
      </c>
      <c r="T223" s="102">
        <f t="shared" si="87"/>
        <v>5117.54</v>
      </c>
    </row>
    <row r="224" spans="1:20" ht="30" customHeight="1">
      <c r="A224" s="26">
        <v>29</v>
      </c>
      <c r="B224" s="115" t="s">
        <v>155</v>
      </c>
      <c r="C224" s="98">
        <v>725.38</v>
      </c>
      <c r="D224" s="98">
        <v>2.52</v>
      </c>
      <c r="E224" s="99">
        <v>577.35</v>
      </c>
      <c r="F224" s="100">
        <v>56.06</v>
      </c>
      <c r="G224" s="100">
        <f t="shared" si="75"/>
        <v>1361.31</v>
      </c>
      <c r="H224" s="100">
        <v>0</v>
      </c>
      <c r="I224" s="100">
        <v>0</v>
      </c>
      <c r="J224" s="100">
        <f t="shared" si="76"/>
        <v>0</v>
      </c>
      <c r="K224" s="100">
        <v>31.33</v>
      </c>
      <c r="L224" s="100">
        <v>10.38</v>
      </c>
      <c r="M224" s="100">
        <f t="shared" si="77"/>
        <v>41.71</v>
      </c>
      <c r="N224" s="100">
        <v>43.69</v>
      </c>
      <c r="O224" s="100">
        <f>77.93-18</f>
        <v>59.930000000000007</v>
      </c>
      <c r="P224" s="100">
        <f t="shared" si="78"/>
        <v>103.62</v>
      </c>
      <c r="Q224" s="100">
        <f t="shared" si="79"/>
        <v>652.37000000000012</v>
      </c>
      <c r="R224" s="100">
        <f t="shared" si="80"/>
        <v>126.37</v>
      </c>
      <c r="S224" s="100">
        <f t="shared" si="81"/>
        <v>778.74000000000012</v>
      </c>
      <c r="T224" s="100">
        <f t="shared" si="82"/>
        <v>1506.64</v>
      </c>
    </row>
    <row r="225" spans="1:20" s="15" customFormat="1" ht="30" customHeight="1">
      <c r="A225" s="40"/>
      <c r="B225" s="126" t="s">
        <v>156</v>
      </c>
      <c r="C225" s="120">
        <f t="shared" ref="C225:T225" si="88">+C224+C223+C219+C216+C215+C211+C208+C207+C200+C199+C198+C197+C194+C193+C189</f>
        <v>44281.75</v>
      </c>
      <c r="D225" s="120">
        <f t="shared" si="88"/>
        <v>14886.15</v>
      </c>
      <c r="E225" s="121">
        <f t="shared" si="88"/>
        <v>9130</v>
      </c>
      <c r="F225" s="120">
        <f t="shared" si="88"/>
        <v>1667.0000000000002</v>
      </c>
      <c r="G225" s="120">
        <f t="shared" si="88"/>
        <v>69964.900000000009</v>
      </c>
      <c r="H225" s="120">
        <f t="shared" si="88"/>
        <v>2754</v>
      </c>
      <c r="I225" s="120">
        <f t="shared" si="88"/>
        <v>1003</v>
      </c>
      <c r="J225" s="120">
        <f t="shared" si="88"/>
        <v>3757</v>
      </c>
      <c r="K225" s="120">
        <f t="shared" si="88"/>
        <v>729.00000000000011</v>
      </c>
      <c r="L225" s="120">
        <f t="shared" si="88"/>
        <v>145</v>
      </c>
      <c r="M225" s="120">
        <f t="shared" si="88"/>
        <v>874</v>
      </c>
      <c r="N225" s="120">
        <f t="shared" si="88"/>
        <v>1004.0000000000001</v>
      </c>
      <c r="O225" s="120">
        <f t="shared" si="88"/>
        <v>368</v>
      </c>
      <c r="P225" s="120">
        <f t="shared" si="88"/>
        <v>1372</v>
      </c>
      <c r="Q225" s="120">
        <f t="shared" si="88"/>
        <v>13617.000000000002</v>
      </c>
      <c r="R225" s="120">
        <f t="shared" si="88"/>
        <v>3183.0000000000005</v>
      </c>
      <c r="S225" s="120">
        <f t="shared" si="88"/>
        <v>16800</v>
      </c>
      <c r="T225" s="120">
        <f t="shared" si="88"/>
        <v>75967.899999999994</v>
      </c>
    </row>
    <row r="226" spans="1:20" ht="30" customHeight="1">
      <c r="A226" s="26">
        <v>30</v>
      </c>
      <c r="B226" s="115" t="s">
        <v>157</v>
      </c>
      <c r="C226" s="98">
        <v>0</v>
      </c>
      <c r="D226" s="98">
        <v>0</v>
      </c>
      <c r="E226" s="99">
        <v>3460</v>
      </c>
      <c r="F226" s="100">
        <v>357</v>
      </c>
      <c r="G226" s="100">
        <f t="shared" si="75"/>
        <v>3817</v>
      </c>
      <c r="H226" s="100">
        <v>408</v>
      </c>
      <c r="I226" s="100">
        <v>73</v>
      </c>
      <c r="J226" s="100">
        <f t="shared" si="76"/>
        <v>481</v>
      </c>
      <c r="K226" s="100">
        <v>0</v>
      </c>
      <c r="L226" s="100">
        <v>0</v>
      </c>
      <c r="M226" s="100">
        <f t="shared" si="77"/>
        <v>0</v>
      </c>
      <c r="N226" s="100">
        <v>351</v>
      </c>
      <c r="O226" s="100">
        <v>51</v>
      </c>
      <c r="P226" s="100">
        <f t="shared" si="78"/>
        <v>402</v>
      </c>
      <c r="Q226" s="100">
        <f t="shared" si="79"/>
        <v>4219</v>
      </c>
      <c r="R226" s="100">
        <f t="shared" si="80"/>
        <v>481</v>
      </c>
      <c r="S226" s="100">
        <f t="shared" si="81"/>
        <v>4700</v>
      </c>
      <c r="T226" s="100">
        <f t="shared" si="82"/>
        <v>4700</v>
      </c>
    </row>
    <row r="227" spans="1:20" s="15" customFormat="1" ht="30" customHeight="1">
      <c r="A227" s="40"/>
      <c r="B227" s="126" t="s">
        <v>158</v>
      </c>
      <c r="C227" s="120">
        <f t="shared" ref="C227:T227" si="89">C226</f>
        <v>0</v>
      </c>
      <c r="D227" s="120">
        <f t="shared" si="89"/>
        <v>0</v>
      </c>
      <c r="E227" s="121">
        <f t="shared" si="89"/>
        <v>3460</v>
      </c>
      <c r="F227" s="120">
        <f t="shared" si="89"/>
        <v>357</v>
      </c>
      <c r="G227" s="120">
        <f t="shared" si="89"/>
        <v>3817</v>
      </c>
      <c r="H227" s="120">
        <f t="shared" si="89"/>
        <v>408</v>
      </c>
      <c r="I227" s="120">
        <f t="shared" si="89"/>
        <v>73</v>
      </c>
      <c r="J227" s="120">
        <f t="shared" si="89"/>
        <v>481</v>
      </c>
      <c r="K227" s="120">
        <f t="shared" si="89"/>
        <v>0</v>
      </c>
      <c r="L227" s="120">
        <f t="shared" si="89"/>
        <v>0</v>
      </c>
      <c r="M227" s="120">
        <f t="shared" si="89"/>
        <v>0</v>
      </c>
      <c r="N227" s="120">
        <f t="shared" si="89"/>
        <v>351</v>
      </c>
      <c r="O227" s="120">
        <f t="shared" si="89"/>
        <v>51</v>
      </c>
      <c r="P227" s="120">
        <f t="shared" si="89"/>
        <v>402</v>
      </c>
      <c r="Q227" s="120">
        <f t="shared" si="89"/>
        <v>4219</v>
      </c>
      <c r="R227" s="120">
        <f t="shared" si="89"/>
        <v>481</v>
      </c>
      <c r="S227" s="120">
        <f t="shared" si="89"/>
        <v>4700</v>
      </c>
      <c r="T227" s="120">
        <f t="shared" si="89"/>
        <v>4700</v>
      </c>
    </row>
    <row r="228" spans="1:20" ht="30" customHeight="1">
      <c r="A228" s="26">
        <v>1</v>
      </c>
      <c r="B228" s="97" t="s">
        <v>159</v>
      </c>
      <c r="C228" s="98">
        <v>2320</v>
      </c>
      <c r="D228" s="98">
        <v>2210</v>
      </c>
      <c r="E228" s="99">
        <v>1140</v>
      </c>
      <c r="F228" s="100">
        <v>180.78</v>
      </c>
      <c r="G228" s="100">
        <f t="shared" si="75"/>
        <v>5850.78</v>
      </c>
      <c r="H228" s="100">
        <v>0</v>
      </c>
      <c r="I228" s="100">
        <v>0</v>
      </c>
      <c r="J228" s="100">
        <f t="shared" si="76"/>
        <v>0</v>
      </c>
      <c r="K228" s="100">
        <v>65.5</v>
      </c>
      <c r="L228" s="100">
        <v>28</v>
      </c>
      <c r="M228" s="100">
        <f t="shared" si="77"/>
        <v>93.5</v>
      </c>
      <c r="N228" s="100">
        <v>100</v>
      </c>
      <c r="O228" s="100">
        <v>25</v>
      </c>
      <c r="P228" s="100">
        <f t="shared" si="78"/>
        <v>125</v>
      </c>
      <c r="Q228" s="100">
        <f t="shared" si="79"/>
        <v>1305.5</v>
      </c>
      <c r="R228" s="100">
        <f t="shared" si="80"/>
        <v>233.78</v>
      </c>
      <c r="S228" s="100">
        <f t="shared" si="81"/>
        <v>1539.28</v>
      </c>
      <c r="T228" s="100">
        <f t="shared" si="82"/>
        <v>6069.28</v>
      </c>
    </row>
    <row r="229" spans="1:20" ht="30" customHeight="1">
      <c r="A229" s="26">
        <v>2</v>
      </c>
      <c r="B229" s="97" t="s">
        <v>160</v>
      </c>
      <c r="C229" s="98">
        <v>0</v>
      </c>
      <c r="D229" s="98">
        <v>0</v>
      </c>
      <c r="E229" s="99">
        <v>190</v>
      </c>
      <c r="F229" s="100">
        <v>0</v>
      </c>
      <c r="G229" s="100">
        <f t="shared" si="75"/>
        <v>190</v>
      </c>
      <c r="H229" s="100">
        <v>0</v>
      </c>
      <c r="I229" s="100">
        <v>0</v>
      </c>
      <c r="J229" s="100">
        <f t="shared" si="76"/>
        <v>0</v>
      </c>
      <c r="K229" s="100">
        <v>0</v>
      </c>
      <c r="L229" s="100">
        <v>0</v>
      </c>
      <c r="M229" s="100">
        <f t="shared" si="77"/>
        <v>0</v>
      </c>
      <c r="N229" s="100">
        <v>0</v>
      </c>
      <c r="O229" s="100">
        <v>0</v>
      </c>
      <c r="P229" s="100">
        <f t="shared" si="78"/>
        <v>0</v>
      </c>
      <c r="Q229" s="100">
        <f t="shared" si="79"/>
        <v>190</v>
      </c>
      <c r="R229" s="100">
        <f t="shared" si="80"/>
        <v>0</v>
      </c>
      <c r="S229" s="100">
        <f t="shared" si="81"/>
        <v>190</v>
      </c>
      <c r="T229" s="100">
        <f t="shared" si="82"/>
        <v>190</v>
      </c>
    </row>
    <row r="230" spans="1:20" s="14" customFormat="1" ht="30" customHeight="1">
      <c r="A230" s="29"/>
      <c r="B230" s="101" t="s">
        <v>159</v>
      </c>
      <c r="C230" s="102">
        <f t="shared" ref="C230:T230" si="90">+C228+C229</f>
        <v>2320</v>
      </c>
      <c r="D230" s="102">
        <f t="shared" si="90"/>
        <v>2210</v>
      </c>
      <c r="E230" s="103">
        <f t="shared" si="90"/>
        <v>1330</v>
      </c>
      <c r="F230" s="102">
        <f t="shared" si="90"/>
        <v>180.78</v>
      </c>
      <c r="G230" s="102">
        <f t="shared" si="90"/>
        <v>6040.78</v>
      </c>
      <c r="H230" s="102">
        <f t="shared" si="90"/>
        <v>0</v>
      </c>
      <c r="I230" s="102">
        <f t="shared" si="90"/>
        <v>0</v>
      </c>
      <c r="J230" s="102">
        <f t="shared" si="90"/>
        <v>0</v>
      </c>
      <c r="K230" s="102">
        <f t="shared" si="90"/>
        <v>65.5</v>
      </c>
      <c r="L230" s="102">
        <f t="shared" si="90"/>
        <v>28</v>
      </c>
      <c r="M230" s="102">
        <f t="shared" si="90"/>
        <v>93.5</v>
      </c>
      <c r="N230" s="102">
        <f t="shared" si="90"/>
        <v>100</v>
      </c>
      <c r="O230" s="102">
        <f t="shared" si="90"/>
        <v>25</v>
      </c>
      <c r="P230" s="102">
        <f t="shared" si="90"/>
        <v>125</v>
      </c>
      <c r="Q230" s="102">
        <f t="shared" si="90"/>
        <v>1495.5</v>
      </c>
      <c r="R230" s="102">
        <f t="shared" si="90"/>
        <v>233.78</v>
      </c>
      <c r="S230" s="102">
        <f t="shared" si="90"/>
        <v>1729.28</v>
      </c>
      <c r="T230" s="102">
        <f t="shared" si="90"/>
        <v>6259.28</v>
      </c>
    </row>
    <row r="231" spans="1:20" ht="30" customHeight="1">
      <c r="A231" s="26">
        <v>3</v>
      </c>
      <c r="B231" s="97" t="s">
        <v>161</v>
      </c>
      <c r="C231" s="98">
        <v>2981.02</v>
      </c>
      <c r="D231" s="98">
        <v>7486.7199999999993</v>
      </c>
      <c r="E231" s="99">
        <v>820</v>
      </c>
      <c r="F231" s="100">
        <v>170</v>
      </c>
      <c r="G231" s="100">
        <f t="shared" si="75"/>
        <v>11457.74</v>
      </c>
      <c r="H231" s="100">
        <v>87</v>
      </c>
      <c r="I231" s="100">
        <v>46.7</v>
      </c>
      <c r="J231" s="100">
        <f t="shared" si="76"/>
        <v>133.69999999999999</v>
      </c>
      <c r="K231" s="100">
        <v>60</v>
      </c>
      <c r="L231" s="100">
        <v>50</v>
      </c>
      <c r="M231" s="100">
        <f t="shared" si="77"/>
        <v>110</v>
      </c>
      <c r="N231" s="100">
        <v>110</v>
      </c>
      <c r="O231" s="100">
        <v>40</v>
      </c>
      <c r="P231" s="100">
        <f t="shared" si="78"/>
        <v>150</v>
      </c>
      <c r="Q231" s="100">
        <f t="shared" si="79"/>
        <v>1077</v>
      </c>
      <c r="R231" s="100">
        <f t="shared" si="80"/>
        <v>306.7</v>
      </c>
      <c r="S231" s="100">
        <f t="shared" si="81"/>
        <v>1383.7</v>
      </c>
      <c r="T231" s="100">
        <f t="shared" si="82"/>
        <v>11851.439999999999</v>
      </c>
    </row>
    <row r="232" spans="1:20" ht="30" customHeight="1">
      <c r="A232" s="26">
        <v>4</v>
      </c>
      <c r="B232" s="97" t="s">
        <v>162</v>
      </c>
      <c r="C232" s="98">
        <v>2954.5</v>
      </c>
      <c r="D232" s="98">
        <v>181.57</v>
      </c>
      <c r="E232" s="99">
        <v>1050</v>
      </c>
      <c r="F232" s="100">
        <v>270</v>
      </c>
      <c r="G232" s="100">
        <f t="shared" si="75"/>
        <v>4456.07</v>
      </c>
      <c r="H232" s="100">
        <v>37.49</v>
      </c>
      <c r="I232" s="100">
        <v>15.25</v>
      </c>
      <c r="J232" s="100">
        <f t="shared" si="76"/>
        <v>52.74</v>
      </c>
      <c r="K232" s="100">
        <v>41.5</v>
      </c>
      <c r="L232" s="100">
        <v>26</v>
      </c>
      <c r="M232" s="100">
        <f t="shared" si="77"/>
        <v>67.5</v>
      </c>
      <c r="N232" s="100">
        <v>90</v>
      </c>
      <c r="O232" s="100">
        <v>35</v>
      </c>
      <c r="P232" s="100">
        <f t="shared" si="78"/>
        <v>125</v>
      </c>
      <c r="Q232" s="100">
        <f t="shared" si="79"/>
        <v>1218.99</v>
      </c>
      <c r="R232" s="100">
        <f t="shared" si="80"/>
        <v>346.25</v>
      </c>
      <c r="S232" s="100">
        <f t="shared" si="81"/>
        <v>1565.24</v>
      </c>
      <c r="T232" s="100">
        <f t="shared" si="82"/>
        <v>4701.3099999999995</v>
      </c>
    </row>
    <row r="233" spans="1:20" ht="30" customHeight="1">
      <c r="A233" s="26">
        <v>5</v>
      </c>
      <c r="B233" s="97" t="s">
        <v>163</v>
      </c>
      <c r="C233" s="98">
        <v>3373</v>
      </c>
      <c r="D233" s="98">
        <v>3350</v>
      </c>
      <c r="E233" s="99">
        <v>2280</v>
      </c>
      <c r="F233" s="100">
        <v>200</v>
      </c>
      <c r="G233" s="100">
        <f t="shared" si="75"/>
        <v>9203</v>
      </c>
      <c r="H233" s="100">
        <v>20</v>
      </c>
      <c r="I233" s="100">
        <v>10</v>
      </c>
      <c r="J233" s="100">
        <f t="shared" si="76"/>
        <v>30</v>
      </c>
      <c r="K233" s="100">
        <v>71.25</v>
      </c>
      <c r="L233" s="100">
        <v>30.51</v>
      </c>
      <c r="M233" s="100">
        <f t="shared" si="77"/>
        <v>101.76</v>
      </c>
      <c r="N233" s="100">
        <v>163</v>
      </c>
      <c r="O233" s="100">
        <v>100</v>
      </c>
      <c r="P233" s="100">
        <f t="shared" si="78"/>
        <v>263</v>
      </c>
      <c r="Q233" s="100">
        <f t="shared" si="79"/>
        <v>2534.25</v>
      </c>
      <c r="R233" s="100">
        <f t="shared" si="80"/>
        <v>340.51</v>
      </c>
      <c r="S233" s="100">
        <f t="shared" si="81"/>
        <v>2874.76</v>
      </c>
      <c r="T233" s="100">
        <f t="shared" si="82"/>
        <v>9597.76</v>
      </c>
    </row>
    <row r="234" spans="1:20" ht="30" customHeight="1">
      <c r="A234" s="26">
        <v>6</v>
      </c>
      <c r="B234" s="97" t="s">
        <v>164</v>
      </c>
      <c r="C234" s="98">
        <v>3349.9999999999995</v>
      </c>
      <c r="D234" s="98">
        <v>390</v>
      </c>
      <c r="E234" s="99">
        <v>1060</v>
      </c>
      <c r="F234" s="100">
        <v>134.18</v>
      </c>
      <c r="G234" s="100">
        <f t="shared" si="75"/>
        <v>4934.18</v>
      </c>
      <c r="H234" s="100">
        <v>26.1</v>
      </c>
      <c r="I234" s="100">
        <v>6.11</v>
      </c>
      <c r="J234" s="100">
        <f t="shared" si="76"/>
        <v>32.21</v>
      </c>
      <c r="K234" s="100">
        <v>37.5</v>
      </c>
      <c r="L234" s="100">
        <v>18.309999999999999</v>
      </c>
      <c r="M234" s="100">
        <f t="shared" si="77"/>
        <v>55.81</v>
      </c>
      <c r="N234" s="100">
        <v>75</v>
      </c>
      <c r="O234" s="100">
        <v>33.630000000000003</v>
      </c>
      <c r="P234" s="100">
        <f t="shared" si="78"/>
        <v>108.63</v>
      </c>
      <c r="Q234" s="100">
        <f t="shared" si="79"/>
        <v>1198.5999999999999</v>
      </c>
      <c r="R234" s="100">
        <f t="shared" si="80"/>
        <v>192.23000000000002</v>
      </c>
      <c r="S234" s="100">
        <f t="shared" si="81"/>
        <v>1390.83</v>
      </c>
      <c r="T234" s="100">
        <f t="shared" si="82"/>
        <v>5130.83</v>
      </c>
    </row>
    <row r="235" spans="1:20" ht="30" customHeight="1">
      <c r="A235" s="26">
        <v>7</v>
      </c>
      <c r="B235" s="97" t="s">
        <v>165</v>
      </c>
      <c r="C235" s="98">
        <v>6720</v>
      </c>
      <c r="D235" s="98">
        <v>8100</v>
      </c>
      <c r="E235" s="99">
        <v>1820</v>
      </c>
      <c r="F235" s="100">
        <v>250</v>
      </c>
      <c r="G235" s="100">
        <f t="shared" si="75"/>
        <v>16890</v>
      </c>
      <c r="H235" s="100">
        <v>0</v>
      </c>
      <c r="I235" s="100">
        <v>0</v>
      </c>
      <c r="J235" s="100">
        <f t="shared" si="76"/>
        <v>0</v>
      </c>
      <c r="K235" s="100">
        <v>75</v>
      </c>
      <c r="L235" s="100">
        <v>18.3</v>
      </c>
      <c r="M235" s="100">
        <f t="shared" si="77"/>
        <v>93.3</v>
      </c>
      <c r="N235" s="100">
        <v>160</v>
      </c>
      <c r="O235" s="100">
        <v>30</v>
      </c>
      <c r="P235" s="100">
        <f t="shared" si="78"/>
        <v>190</v>
      </c>
      <c r="Q235" s="100">
        <f t="shared" si="79"/>
        <v>2055</v>
      </c>
      <c r="R235" s="100">
        <f t="shared" si="80"/>
        <v>298.3</v>
      </c>
      <c r="S235" s="100">
        <f t="shared" si="81"/>
        <v>2353.3000000000002</v>
      </c>
      <c r="T235" s="100">
        <f t="shared" si="82"/>
        <v>17173.3</v>
      </c>
    </row>
    <row r="236" spans="1:20" ht="30" customHeight="1">
      <c r="A236" s="26">
        <v>8</v>
      </c>
      <c r="B236" s="97" t="s">
        <v>166</v>
      </c>
      <c r="C236" s="98">
        <v>0</v>
      </c>
      <c r="D236" s="98">
        <v>0</v>
      </c>
      <c r="E236" s="99">
        <v>220</v>
      </c>
      <c r="F236" s="100">
        <v>0</v>
      </c>
      <c r="G236" s="100">
        <f t="shared" si="75"/>
        <v>220</v>
      </c>
      <c r="H236" s="100">
        <v>0</v>
      </c>
      <c r="I236" s="100">
        <v>0</v>
      </c>
      <c r="J236" s="100">
        <f t="shared" si="76"/>
        <v>0</v>
      </c>
      <c r="K236" s="100">
        <v>0</v>
      </c>
      <c r="L236" s="100">
        <v>0</v>
      </c>
      <c r="M236" s="100">
        <f t="shared" si="77"/>
        <v>0</v>
      </c>
      <c r="N236" s="100">
        <v>0</v>
      </c>
      <c r="O236" s="100">
        <v>0</v>
      </c>
      <c r="P236" s="100">
        <f t="shared" si="78"/>
        <v>0</v>
      </c>
      <c r="Q236" s="100">
        <f t="shared" si="79"/>
        <v>220</v>
      </c>
      <c r="R236" s="100">
        <f t="shared" si="80"/>
        <v>0</v>
      </c>
      <c r="S236" s="100">
        <f t="shared" si="81"/>
        <v>220</v>
      </c>
      <c r="T236" s="100">
        <f t="shared" si="82"/>
        <v>220</v>
      </c>
    </row>
    <row r="237" spans="1:20" s="14" customFormat="1" ht="30" customHeight="1">
      <c r="A237" s="29"/>
      <c r="B237" s="101" t="s">
        <v>165</v>
      </c>
      <c r="C237" s="102">
        <f t="shared" ref="C237:T237" si="91">+C235+C236</f>
        <v>6720</v>
      </c>
      <c r="D237" s="102">
        <f t="shared" si="91"/>
        <v>8100</v>
      </c>
      <c r="E237" s="103">
        <f t="shared" si="91"/>
        <v>2040</v>
      </c>
      <c r="F237" s="102">
        <f t="shared" si="91"/>
        <v>250</v>
      </c>
      <c r="G237" s="102">
        <f t="shared" si="91"/>
        <v>17110</v>
      </c>
      <c r="H237" s="102">
        <f t="shared" si="91"/>
        <v>0</v>
      </c>
      <c r="I237" s="102">
        <f t="shared" si="91"/>
        <v>0</v>
      </c>
      <c r="J237" s="102">
        <f t="shared" si="91"/>
        <v>0</v>
      </c>
      <c r="K237" s="102">
        <f t="shared" si="91"/>
        <v>75</v>
      </c>
      <c r="L237" s="102">
        <f t="shared" si="91"/>
        <v>18.3</v>
      </c>
      <c r="M237" s="102">
        <f t="shared" si="91"/>
        <v>93.3</v>
      </c>
      <c r="N237" s="102">
        <f t="shared" si="91"/>
        <v>160</v>
      </c>
      <c r="O237" s="102">
        <f t="shared" si="91"/>
        <v>30</v>
      </c>
      <c r="P237" s="102">
        <f t="shared" si="91"/>
        <v>190</v>
      </c>
      <c r="Q237" s="102">
        <f t="shared" si="91"/>
        <v>2275</v>
      </c>
      <c r="R237" s="102">
        <f t="shared" si="91"/>
        <v>298.3</v>
      </c>
      <c r="S237" s="102">
        <f t="shared" si="91"/>
        <v>2573.3000000000002</v>
      </c>
      <c r="T237" s="102">
        <f t="shared" si="91"/>
        <v>17393.3</v>
      </c>
    </row>
    <row r="238" spans="1:20" ht="30" customHeight="1">
      <c r="A238" s="26">
        <v>9</v>
      </c>
      <c r="B238" s="97" t="s">
        <v>167</v>
      </c>
      <c r="C238" s="98">
        <v>1609.73</v>
      </c>
      <c r="D238" s="98">
        <v>322.66000000000003</v>
      </c>
      <c r="E238" s="99">
        <v>790</v>
      </c>
      <c r="F238" s="100">
        <v>200</v>
      </c>
      <c r="G238" s="100">
        <f t="shared" si="75"/>
        <v>2922.3900000000003</v>
      </c>
      <c r="H238" s="100">
        <v>39.409999999999997</v>
      </c>
      <c r="I238" s="100">
        <v>9.94</v>
      </c>
      <c r="J238" s="100">
        <f t="shared" si="76"/>
        <v>49.349999999999994</v>
      </c>
      <c r="K238" s="100">
        <v>40.25</v>
      </c>
      <c r="L238" s="100">
        <v>19.88</v>
      </c>
      <c r="M238" s="100">
        <f t="shared" si="77"/>
        <v>60.129999999999995</v>
      </c>
      <c r="N238" s="100">
        <v>95</v>
      </c>
      <c r="O238" s="100">
        <v>34.97</v>
      </c>
      <c r="P238" s="100">
        <f t="shared" si="78"/>
        <v>129.97</v>
      </c>
      <c r="Q238" s="100">
        <f t="shared" si="79"/>
        <v>964.66</v>
      </c>
      <c r="R238" s="100">
        <f t="shared" si="80"/>
        <v>264.78999999999996</v>
      </c>
      <c r="S238" s="100">
        <f t="shared" si="81"/>
        <v>1229.4499999999998</v>
      </c>
      <c r="T238" s="100">
        <f t="shared" si="82"/>
        <v>3161.8399999999997</v>
      </c>
    </row>
    <row r="239" spans="1:20" ht="30" customHeight="1">
      <c r="A239" s="26">
        <v>10</v>
      </c>
      <c r="B239" s="97" t="s">
        <v>168</v>
      </c>
      <c r="C239" s="98">
        <v>0</v>
      </c>
      <c r="D239" s="98">
        <v>0</v>
      </c>
      <c r="E239" s="99">
        <v>390</v>
      </c>
      <c r="F239" s="100">
        <v>0</v>
      </c>
      <c r="G239" s="100">
        <f t="shared" si="75"/>
        <v>390</v>
      </c>
      <c r="H239" s="100">
        <v>0</v>
      </c>
      <c r="I239" s="100">
        <v>0</v>
      </c>
      <c r="J239" s="100">
        <f t="shared" si="76"/>
        <v>0</v>
      </c>
      <c r="K239" s="100">
        <v>0</v>
      </c>
      <c r="L239" s="100">
        <v>0</v>
      </c>
      <c r="M239" s="100">
        <f t="shared" si="77"/>
        <v>0</v>
      </c>
      <c r="N239" s="100">
        <v>0</v>
      </c>
      <c r="O239" s="100">
        <v>0</v>
      </c>
      <c r="P239" s="100">
        <f t="shared" si="78"/>
        <v>0</v>
      </c>
      <c r="Q239" s="100">
        <f t="shared" si="79"/>
        <v>390</v>
      </c>
      <c r="R239" s="100">
        <f t="shared" si="80"/>
        <v>0</v>
      </c>
      <c r="S239" s="100">
        <f t="shared" si="81"/>
        <v>390</v>
      </c>
      <c r="T239" s="100">
        <f t="shared" si="82"/>
        <v>390</v>
      </c>
    </row>
    <row r="240" spans="1:20" s="14" customFormat="1" ht="30" customHeight="1">
      <c r="A240" s="29"/>
      <c r="B240" s="101" t="s">
        <v>167</v>
      </c>
      <c r="C240" s="102">
        <f t="shared" ref="C240:T240" si="92">+C238+C239</f>
        <v>1609.73</v>
      </c>
      <c r="D240" s="102">
        <f t="shared" si="92"/>
        <v>322.66000000000003</v>
      </c>
      <c r="E240" s="103">
        <f t="shared" si="92"/>
        <v>1180</v>
      </c>
      <c r="F240" s="102">
        <f t="shared" si="92"/>
        <v>200</v>
      </c>
      <c r="G240" s="102">
        <f t="shared" si="92"/>
        <v>3312.3900000000003</v>
      </c>
      <c r="H240" s="102">
        <f t="shared" si="92"/>
        <v>39.409999999999997</v>
      </c>
      <c r="I240" s="102">
        <f t="shared" si="92"/>
        <v>9.94</v>
      </c>
      <c r="J240" s="102">
        <f t="shared" si="92"/>
        <v>49.349999999999994</v>
      </c>
      <c r="K240" s="102">
        <f t="shared" si="92"/>
        <v>40.25</v>
      </c>
      <c r="L240" s="102">
        <f t="shared" si="92"/>
        <v>19.88</v>
      </c>
      <c r="M240" s="102">
        <f t="shared" si="92"/>
        <v>60.129999999999995</v>
      </c>
      <c r="N240" s="102">
        <f t="shared" si="92"/>
        <v>95</v>
      </c>
      <c r="O240" s="102">
        <f t="shared" si="92"/>
        <v>34.97</v>
      </c>
      <c r="P240" s="102">
        <f t="shared" si="92"/>
        <v>129.97</v>
      </c>
      <c r="Q240" s="102">
        <f t="shared" si="92"/>
        <v>1354.6599999999999</v>
      </c>
      <c r="R240" s="102">
        <f t="shared" si="92"/>
        <v>264.78999999999996</v>
      </c>
      <c r="S240" s="102">
        <f t="shared" si="92"/>
        <v>1619.4499999999998</v>
      </c>
      <c r="T240" s="102">
        <f t="shared" si="92"/>
        <v>3551.8399999999997</v>
      </c>
    </row>
    <row r="241" spans="1:20" ht="30" customHeight="1">
      <c r="A241" s="26">
        <v>11</v>
      </c>
      <c r="B241" s="97" t="s">
        <v>169</v>
      </c>
      <c r="C241" s="98">
        <v>784</v>
      </c>
      <c r="D241" s="98">
        <v>28.25</v>
      </c>
      <c r="E241" s="99">
        <v>450</v>
      </c>
      <c r="F241" s="100">
        <v>61.04</v>
      </c>
      <c r="G241" s="100">
        <f t="shared" si="75"/>
        <v>1323.29</v>
      </c>
      <c r="H241" s="100">
        <v>35</v>
      </c>
      <c r="I241" s="100">
        <v>17</v>
      </c>
      <c r="J241" s="100">
        <f t="shared" si="76"/>
        <v>52</v>
      </c>
      <c r="K241" s="100">
        <v>20</v>
      </c>
      <c r="L241" s="100">
        <v>10</v>
      </c>
      <c r="M241" s="100">
        <f t="shared" si="77"/>
        <v>30</v>
      </c>
      <c r="N241" s="100">
        <v>50</v>
      </c>
      <c r="O241" s="100">
        <v>20.399999999999999</v>
      </c>
      <c r="P241" s="100">
        <f t="shared" si="78"/>
        <v>70.400000000000006</v>
      </c>
      <c r="Q241" s="100">
        <f t="shared" si="79"/>
        <v>555</v>
      </c>
      <c r="R241" s="100">
        <f t="shared" si="80"/>
        <v>108.44</v>
      </c>
      <c r="S241" s="100">
        <f t="shared" si="81"/>
        <v>663.44</v>
      </c>
      <c r="T241" s="100">
        <f t="shared" si="82"/>
        <v>1475.69</v>
      </c>
    </row>
    <row r="242" spans="1:20" s="15" customFormat="1" ht="30" customHeight="1">
      <c r="A242" s="40"/>
      <c r="B242" s="126" t="s">
        <v>170</v>
      </c>
      <c r="C242" s="120">
        <f t="shared" ref="C242:T242" si="93">+C241+C240+C237+C234+C233+C232+C231+C230</f>
        <v>24092.25</v>
      </c>
      <c r="D242" s="120">
        <f t="shared" si="93"/>
        <v>22069.199999999997</v>
      </c>
      <c r="E242" s="121">
        <f t="shared" si="93"/>
        <v>10210</v>
      </c>
      <c r="F242" s="120">
        <f t="shared" si="93"/>
        <v>1466</v>
      </c>
      <c r="G242" s="120">
        <f t="shared" si="93"/>
        <v>57837.45</v>
      </c>
      <c r="H242" s="120">
        <f t="shared" si="93"/>
        <v>245</v>
      </c>
      <c r="I242" s="120">
        <f t="shared" si="93"/>
        <v>105</v>
      </c>
      <c r="J242" s="120">
        <f t="shared" si="93"/>
        <v>350</v>
      </c>
      <c r="K242" s="120">
        <f t="shared" si="93"/>
        <v>411</v>
      </c>
      <c r="L242" s="120">
        <f t="shared" si="93"/>
        <v>201</v>
      </c>
      <c r="M242" s="120">
        <f t="shared" si="93"/>
        <v>612</v>
      </c>
      <c r="N242" s="120">
        <f t="shared" si="93"/>
        <v>843</v>
      </c>
      <c r="O242" s="120">
        <f t="shared" si="93"/>
        <v>319</v>
      </c>
      <c r="P242" s="120">
        <f t="shared" si="93"/>
        <v>1162</v>
      </c>
      <c r="Q242" s="120">
        <f t="shared" si="93"/>
        <v>11709</v>
      </c>
      <c r="R242" s="120">
        <f t="shared" si="93"/>
        <v>2091</v>
      </c>
      <c r="S242" s="120">
        <f t="shared" si="93"/>
        <v>13800.000000000002</v>
      </c>
      <c r="T242" s="120">
        <f t="shared" si="93"/>
        <v>59961.45</v>
      </c>
    </row>
    <row r="243" spans="1:20" ht="30" customHeight="1">
      <c r="A243" s="26">
        <v>1</v>
      </c>
      <c r="B243" s="97" t="s">
        <v>171</v>
      </c>
      <c r="C243" s="98">
        <v>3211</v>
      </c>
      <c r="D243" s="98">
        <v>2941.12</v>
      </c>
      <c r="E243" s="99">
        <v>596.73</v>
      </c>
      <c r="F243" s="100">
        <v>92.43</v>
      </c>
      <c r="G243" s="100">
        <f t="shared" si="75"/>
        <v>6841.2800000000007</v>
      </c>
      <c r="H243" s="100">
        <v>0</v>
      </c>
      <c r="I243" s="100">
        <v>0</v>
      </c>
      <c r="J243" s="100">
        <f t="shared" si="76"/>
        <v>0</v>
      </c>
      <c r="K243" s="100">
        <v>0</v>
      </c>
      <c r="L243" s="100">
        <v>0</v>
      </c>
      <c r="M243" s="100">
        <f t="shared" si="77"/>
        <v>0</v>
      </c>
      <c r="N243" s="100">
        <v>64.69</v>
      </c>
      <c r="O243" s="100">
        <v>23.59</v>
      </c>
      <c r="P243" s="100">
        <f t="shared" si="78"/>
        <v>88.28</v>
      </c>
      <c r="Q243" s="100">
        <f t="shared" si="79"/>
        <v>661.42000000000007</v>
      </c>
      <c r="R243" s="100">
        <f t="shared" si="80"/>
        <v>116.02000000000001</v>
      </c>
      <c r="S243" s="100">
        <f t="shared" si="81"/>
        <v>777.44</v>
      </c>
      <c r="T243" s="100">
        <f t="shared" si="82"/>
        <v>6929.5599999999995</v>
      </c>
    </row>
    <row r="244" spans="1:20" ht="30" customHeight="1">
      <c r="A244" s="26">
        <v>2</v>
      </c>
      <c r="B244" s="97" t="s">
        <v>172</v>
      </c>
      <c r="C244" s="98">
        <v>1140.8499999999999</v>
      </c>
      <c r="D244" s="98">
        <v>0</v>
      </c>
      <c r="E244" s="99">
        <v>227.16</v>
      </c>
      <c r="F244" s="100">
        <v>85.32</v>
      </c>
      <c r="G244" s="100">
        <f t="shared" si="75"/>
        <v>1453.33</v>
      </c>
      <c r="H244" s="100">
        <v>26.21</v>
      </c>
      <c r="I244" s="100">
        <v>13.08</v>
      </c>
      <c r="J244" s="100">
        <f t="shared" si="76"/>
        <v>39.29</v>
      </c>
      <c r="K244" s="100">
        <v>0</v>
      </c>
      <c r="L244" s="100">
        <v>0</v>
      </c>
      <c r="M244" s="100">
        <f t="shared" si="77"/>
        <v>0</v>
      </c>
      <c r="N244" s="100">
        <v>8.74</v>
      </c>
      <c r="O244" s="100">
        <v>0</v>
      </c>
      <c r="P244" s="100">
        <f t="shared" si="78"/>
        <v>8.74</v>
      </c>
      <c r="Q244" s="100">
        <f t="shared" si="79"/>
        <v>262.11</v>
      </c>
      <c r="R244" s="100">
        <f t="shared" si="80"/>
        <v>98.399999999999991</v>
      </c>
      <c r="S244" s="100">
        <f t="shared" si="81"/>
        <v>360.51</v>
      </c>
      <c r="T244" s="100">
        <f t="shared" si="82"/>
        <v>1501.36</v>
      </c>
    </row>
    <row r="245" spans="1:20" ht="30" customHeight="1">
      <c r="A245" s="26">
        <v>3</v>
      </c>
      <c r="B245" s="97" t="s">
        <v>173</v>
      </c>
      <c r="C245" s="98">
        <v>339.57</v>
      </c>
      <c r="D245" s="98">
        <v>0</v>
      </c>
      <c r="E245" s="99">
        <v>69.900000000000006</v>
      </c>
      <c r="F245" s="100">
        <v>25.6</v>
      </c>
      <c r="G245" s="100">
        <f t="shared" si="75"/>
        <v>435.07000000000005</v>
      </c>
      <c r="H245" s="100">
        <v>15.72</v>
      </c>
      <c r="I245" s="100">
        <v>10.46</v>
      </c>
      <c r="J245" s="100">
        <f t="shared" si="76"/>
        <v>26.18</v>
      </c>
      <c r="K245" s="100">
        <v>0</v>
      </c>
      <c r="L245" s="100">
        <v>0</v>
      </c>
      <c r="M245" s="100">
        <f t="shared" si="77"/>
        <v>0</v>
      </c>
      <c r="N245" s="100">
        <v>8.74</v>
      </c>
      <c r="O245" s="100">
        <v>0</v>
      </c>
      <c r="P245" s="100">
        <f t="shared" si="78"/>
        <v>8.74</v>
      </c>
      <c r="Q245" s="100">
        <f t="shared" si="79"/>
        <v>94.36</v>
      </c>
      <c r="R245" s="100">
        <f t="shared" si="80"/>
        <v>36.06</v>
      </c>
      <c r="S245" s="100">
        <f t="shared" si="81"/>
        <v>130.42000000000002</v>
      </c>
      <c r="T245" s="100">
        <f t="shared" si="82"/>
        <v>469.99</v>
      </c>
    </row>
    <row r="246" spans="1:20" ht="30" customHeight="1">
      <c r="A246" s="26">
        <v>4</v>
      </c>
      <c r="B246" s="97" t="s">
        <v>174</v>
      </c>
      <c r="C246" s="98">
        <v>901.77</v>
      </c>
      <c r="D246" s="98">
        <v>0</v>
      </c>
      <c r="E246" s="99">
        <v>205.32</v>
      </c>
      <c r="F246" s="100">
        <v>28.44</v>
      </c>
      <c r="G246" s="100">
        <f t="shared" si="75"/>
        <v>1135.53</v>
      </c>
      <c r="H246" s="100">
        <v>0</v>
      </c>
      <c r="I246" s="100">
        <v>0</v>
      </c>
      <c r="J246" s="100">
        <f t="shared" si="76"/>
        <v>0</v>
      </c>
      <c r="K246" s="100">
        <v>0</v>
      </c>
      <c r="L246" s="100">
        <v>0</v>
      </c>
      <c r="M246" s="100">
        <f t="shared" si="77"/>
        <v>0</v>
      </c>
      <c r="N246" s="100">
        <v>13.11</v>
      </c>
      <c r="O246" s="100">
        <v>8.74</v>
      </c>
      <c r="P246" s="100">
        <f t="shared" si="78"/>
        <v>21.85</v>
      </c>
      <c r="Q246" s="100">
        <f t="shared" si="79"/>
        <v>218.43</v>
      </c>
      <c r="R246" s="100">
        <f t="shared" si="80"/>
        <v>37.18</v>
      </c>
      <c r="S246" s="100">
        <f t="shared" si="81"/>
        <v>255.61</v>
      </c>
      <c r="T246" s="100">
        <f t="shared" si="82"/>
        <v>1157.3800000000001</v>
      </c>
    </row>
    <row r="247" spans="1:20" ht="30" customHeight="1">
      <c r="A247" s="26">
        <v>5</v>
      </c>
      <c r="B247" s="97" t="s">
        <v>175</v>
      </c>
      <c r="C247" s="98">
        <v>411.87999999999994</v>
      </c>
      <c r="D247" s="98">
        <v>0</v>
      </c>
      <c r="E247" s="99">
        <v>100.48</v>
      </c>
      <c r="F247" s="100">
        <v>24.17</v>
      </c>
      <c r="G247" s="100">
        <f t="shared" si="75"/>
        <v>536.52999999999986</v>
      </c>
      <c r="H247" s="100">
        <v>17.440000000000001</v>
      </c>
      <c r="I247" s="100">
        <v>4.3600000000000003</v>
      </c>
      <c r="J247" s="100">
        <f t="shared" si="76"/>
        <v>21.8</v>
      </c>
      <c r="K247" s="100">
        <v>0</v>
      </c>
      <c r="L247" s="100">
        <v>0</v>
      </c>
      <c r="M247" s="100">
        <f t="shared" si="77"/>
        <v>0</v>
      </c>
      <c r="N247" s="100">
        <v>13.11</v>
      </c>
      <c r="O247" s="100">
        <v>8.74</v>
      </c>
      <c r="P247" s="100">
        <f t="shared" si="78"/>
        <v>21.85</v>
      </c>
      <c r="Q247" s="100">
        <f t="shared" si="79"/>
        <v>131.03</v>
      </c>
      <c r="R247" s="100">
        <f t="shared" si="80"/>
        <v>37.270000000000003</v>
      </c>
      <c r="S247" s="100">
        <f t="shared" si="81"/>
        <v>168.3</v>
      </c>
      <c r="T247" s="100">
        <f t="shared" si="82"/>
        <v>580.17999999999995</v>
      </c>
    </row>
    <row r="248" spans="1:20" ht="30" customHeight="1">
      <c r="A248" s="26">
        <v>6</v>
      </c>
      <c r="B248" s="97" t="s">
        <v>176</v>
      </c>
      <c r="C248" s="98">
        <v>0</v>
      </c>
      <c r="D248" s="98">
        <v>0</v>
      </c>
      <c r="E248" s="99">
        <v>101.35</v>
      </c>
      <c r="F248" s="100">
        <v>17.78</v>
      </c>
      <c r="G248" s="100">
        <f t="shared" si="75"/>
        <v>119.13</v>
      </c>
      <c r="H248" s="100">
        <v>16.600000000000001</v>
      </c>
      <c r="I248" s="100">
        <v>13.08</v>
      </c>
      <c r="J248" s="100">
        <f t="shared" si="76"/>
        <v>29.68</v>
      </c>
      <c r="K248" s="100">
        <v>0</v>
      </c>
      <c r="L248" s="100">
        <v>0</v>
      </c>
      <c r="M248" s="100">
        <f t="shared" si="77"/>
        <v>0</v>
      </c>
      <c r="N248" s="100">
        <v>0</v>
      </c>
      <c r="O248" s="100">
        <v>0</v>
      </c>
      <c r="P248" s="100">
        <f t="shared" si="78"/>
        <v>0</v>
      </c>
      <c r="Q248" s="100">
        <f t="shared" si="79"/>
        <v>117.94999999999999</v>
      </c>
      <c r="R248" s="100">
        <f t="shared" si="80"/>
        <v>30.86</v>
      </c>
      <c r="S248" s="100">
        <f t="shared" si="81"/>
        <v>148.81</v>
      </c>
      <c r="T248" s="100">
        <f t="shared" si="82"/>
        <v>148.81</v>
      </c>
    </row>
    <row r="249" spans="1:20" ht="30" customHeight="1">
      <c r="A249" s="26">
        <v>7</v>
      </c>
      <c r="B249" s="97" t="s">
        <v>177</v>
      </c>
      <c r="C249" s="98">
        <v>0</v>
      </c>
      <c r="D249" s="98">
        <v>0</v>
      </c>
      <c r="E249" s="99">
        <v>97.85</v>
      </c>
      <c r="F249" s="100">
        <v>10.67</v>
      </c>
      <c r="G249" s="100">
        <f t="shared" si="75"/>
        <v>108.52</v>
      </c>
      <c r="H249" s="100">
        <v>0</v>
      </c>
      <c r="I249" s="100">
        <v>0</v>
      </c>
      <c r="J249" s="100">
        <f t="shared" si="76"/>
        <v>0</v>
      </c>
      <c r="K249" s="100">
        <v>0</v>
      </c>
      <c r="L249" s="100">
        <v>0</v>
      </c>
      <c r="M249" s="100">
        <f t="shared" si="77"/>
        <v>0</v>
      </c>
      <c r="N249" s="100">
        <v>0</v>
      </c>
      <c r="O249" s="100">
        <v>0</v>
      </c>
      <c r="P249" s="100">
        <f t="shared" si="78"/>
        <v>0</v>
      </c>
      <c r="Q249" s="100">
        <f t="shared" si="79"/>
        <v>97.85</v>
      </c>
      <c r="R249" s="100">
        <f t="shared" si="80"/>
        <v>10.67</v>
      </c>
      <c r="S249" s="100">
        <f t="shared" si="81"/>
        <v>108.52</v>
      </c>
      <c r="T249" s="100">
        <f t="shared" si="82"/>
        <v>108.52</v>
      </c>
    </row>
    <row r="250" spans="1:20" s="14" customFormat="1" ht="30" customHeight="1">
      <c r="A250" s="29"/>
      <c r="B250" s="101" t="s">
        <v>171</v>
      </c>
      <c r="C250" s="102">
        <f t="shared" ref="C250:T250" si="94">SUM(C243:C249)</f>
        <v>6005.0700000000006</v>
      </c>
      <c r="D250" s="102">
        <f t="shared" si="94"/>
        <v>2941.12</v>
      </c>
      <c r="E250" s="103">
        <f t="shared" si="94"/>
        <v>1398.7899999999997</v>
      </c>
      <c r="F250" s="102">
        <f t="shared" si="94"/>
        <v>284.41000000000003</v>
      </c>
      <c r="G250" s="102">
        <f t="shared" si="94"/>
        <v>10629.390000000001</v>
      </c>
      <c r="H250" s="102">
        <f t="shared" si="94"/>
        <v>75.97</v>
      </c>
      <c r="I250" s="102">
        <f t="shared" si="94"/>
        <v>40.98</v>
      </c>
      <c r="J250" s="102">
        <f t="shared" si="94"/>
        <v>116.94999999999999</v>
      </c>
      <c r="K250" s="102">
        <f t="shared" si="94"/>
        <v>0</v>
      </c>
      <c r="L250" s="102">
        <f t="shared" si="94"/>
        <v>0</v>
      </c>
      <c r="M250" s="102">
        <f t="shared" si="94"/>
        <v>0</v>
      </c>
      <c r="N250" s="102">
        <f t="shared" si="94"/>
        <v>108.38999999999999</v>
      </c>
      <c r="O250" s="102">
        <f t="shared" si="94"/>
        <v>41.07</v>
      </c>
      <c r="P250" s="102">
        <f t="shared" si="94"/>
        <v>149.45999999999998</v>
      </c>
      <c r="Q250" s="102">
        <f t="shared" si="94"/>
        <v>1583.15</v>
      </c>
      <c r="R250" s="102">
        <f t="shared" si="94"/>
        <v>366.46000000000004</v>
      </c>
      <c r="S250" s="102">
        <f t="shared" si="94"/>
        <v>1949.61</v>
      </c>
      <c r="T250" s="102">
        <f t="shared" si="94"/>
        <v>10895.800000000001</v>
      </c>
    </row>
    <row r="251" spans="1:20" ht="30" customHeight="1">
      <c r="A251" s="26">
        <v>8</v>
      </c>
      <c r="B251" s="97" t="s">
        <v>178</v>
      </c>
      <c r="C251" s="98">
        <v>1162.53</v>
      </c>
      <c r="D251" s="98">
        <v>5.74</v>
      </c>
      <c r="E251" s="99">
        <f>624.7-50</f>
        <v>574.70000000000005</v>
      </c>
      <c r="F251" s="100">
        <f>106.65-0.13</f>
        <v>106.52000000000001</v>
      </c>
      <c r="G251" s="100">
        <f t="shared" si="75"/>
        <v>1849.49</v>
      </c>
      <c r="H251" s="100">
        <v>0</v>
      </c>
      <c r="I251" s="100">
        <v>0</v>
      </c>
      <c r="J251" s="100">
        <f t="shared" si="76"/>
        <v>0</v>
      </c>
      <c r="K251" s="100">
        <v>0</v>
      </c>
      <c r="L251" s="100">
        <v>0</v>
      </c>
      <c r="M251" s="100">
        <f t="shared" si="77"/>
        <v>0</v>
      </c>
      <c r="N251" s="100">
        <v>26.23</v>
      </c>
      <c r="O251" s="100">
        <v>8.74</v>
      </c>
      <c r="P251" s="100">
        <f t="shared" si="78"/>
        <v>34.97</v>
      </c>
      <c r="Q251" s="100">
        <f t="shared" si="79"/>
        <v>600.93000000000006</v>
      </c>
      <c r="R251" s="100">
        <f t="shared" si="80"/>
        <v>115.26</v>
      </c>
      <c r="S251" s="100">
        <f t="shared" si="81"/>
        <v>716.19</v>
      </c>
      <c r="T251" s="100">
        <f t="shared" si="82"/>
        <v>1884.46</v>
      </c>
    </row>
    <row r="252" spans="1:20" ht="30" customHeight="1">
      <c r="A252" s="26">
        <v>9</v>
      </c>
      <c r="B252" s="97" t="s">
        <v>179</v>
      </c>
      <c r="C252" s="98">
        <v>256.89999999999998</v>
      </c>
      <c r="D252" s="98">
        <v>0</v>
      </c>
      <c r="E252" s="99">
        <f>87.37+50</f>
        <v>137.37</v>
      </c>
      <c r="F252" s="100">
        <v>21.33</v>
      </c>
      <c r="G252" s="100">
        <f t="shared" si="75"/>
        <v>415.59999999999997</v>
      </c>
      <c r="H252" s="100">
        <v>34.950000000000003</v>
      </c>
      <c r="I252" s="100">
        <v>13.08</v>
      </c>
      <c r="J252" s="100">
        <f t="shared" si="76"/>
        <v>48.03</v>
      </c>
      <c r="K252" s="100">
        <v>0</v>
      </c>
      <c r="L252" s="100">
        <v>0</v>
      </c>
      <c r="M252" s="100">
        <f t="shared" si="77"/>
        <v>0</v>
      </c>
      <c r="N252" s="100">
        <v>0</v>
      </c>
      <c r="O252" s="100">
        <v>0</v>
      </c>
      <c r="P252" s="100">
        <f t="shared" si="78"/>
        <v>0</v>
      </c>
      <c r="Q252" s="100">
        <f t="shared" si="79"/>
        <v>172.32</v>
      </c>
      <c r="R252" s="100">
        <f t="shared" si="80"/>
        <v>34.409999999999997</v>
      </c>
      <c r="S252" s="100">
        <f t="shared" si="81"/>
        <v>206.73</v>
      </c>
      <c r="T252" s="100">
        <f t="shared" si="82"/>
        <v>463.63</v>
      </c>
    </row>
    <row r="253" spans="1:20" ht="30" customHeight="1">
      <c r="A253" s="26">
        <v>10</v>
      </c>
      <c r="B253" s="97" t="s">
        <v>180</v>
      </c>
      <c r="C253" s="98">
        <v>2025.2</v>
      </c>
      <c r="D253" s="98">
        <v>0</v>
      </c>
      <c r="E253" s="99">
        <v>298.98</v>
      </c>
      <c r="F253" s="100">
        <v>71.73</v>
      </c>
      <c r="G253" s="100">
        <f t="shared" si="75"/>
        <v>2395.9100000000003</v>
      </c>
      <c r="H253" s="100">
        <v>46.36</v>
      </c>
      <c r="I253" s="100">
        <v>23.58</v>
      </c>
      <c r="J253" s="100">
        <f t="shared" si="76"/>
        <v>69.94</v>
      </c>
      <c r="K253" s="100">
        <v>0</v>
      </c>
      <c r="L253" s="100">
        <v>0</v>
      </c>
      <c r="M253" s="100">
        <f t="shared" si="77"/>
        <v>0</v>
      </c>
      <c r="N253" s="100">
        <v>26.27</v>
      </c>
      <c r="O253" s="100">
        <v>26.2</v>
      </c>
      <c r="P253" s="100">
        <f t="shared" si="78"/>
        <v>52.47</v>
      </c>
      <c r="Q253" s="100">
        <f t="shared" si="79"/>
        <v>371.61</v>
      </c>
      <c r="R253" s="100">
        <f t="shared" si="80"/>
        <v>121.51</v>
      </c>
      <c r="S253" s="100">
        <f t="shared" si="81"/>
        <v>493.12</v>
      </c>
      <c r="T253" s="100">
        <f t="shared" si="82"/>
        <v>2518.3200000000002</v>
      </c>
    </row>
    <row r="254" spans="1:20" ht="30" customHeight="1">
      <c r="A254" s="26">
        <v>11</v>
      </c>
      <c r="B254" s="97" t="s">
        <v>181</v>
      </c>
      <c r="C254" s="98">
        <v>0</v>
      </c>
      <c r="D254" s="98">
        <v>0</v>
      </c>
      <c r="E254" s="99">
        <v>81.25</v>
      </c>
      <c r="F254" s="100">
        <f>26.3+0.13</f>
        <v>26.43</v>
      </c>
      <c r="G254" s="100">
        <f t="shared" si="75"/>
        <v>107.68</v>
      </c>
      <c r="H254" s="100">
        <v>0</v>
      </c>
      <c r="I254" s="100">
        <v>0</v>
      </c>
      <c r="J254" s="100">
        <f t="shared" si="76"/>
        <v>0</v>
      </c>
      <c r="K254" s="100">
        <v>0</v>
      </c>
      <c r="L254" s="100">
        <v>0</v>
      </c>
      <c r="M254" s="100">
        <f t="shared" si="77"/>
        <v>0</v>
      </c>
      <c r="N254" s="100">
        <v>0</v>
      </c>
      <c r="O254" s="100">
        <v>0</v>
      </c>
      <c r="P254" s="100">
        <f t="shared" si="78"/>
        <v>0</v>
      </c>
      <c r="Q254" s="100">
        <f t="shared" si="79"/>
        <v>81.25</v>
      </c>
      <c r="R254" s="100">
        <f t="shared" si="80"/>
        <v>26.43</v>
      </c>
      <c r="S254" s="100">
        <f t="shared" si="81"/>
        <v>107.68</v>
      </c>
      <c r="T254" s="100">
        <f t="shared" si="82"/>
        <v>107.68</v>
      </c>
    </row>
    <row r="255" spans="1:20" s="14" customFormat="1" ht="30" customHeight="1">
      <c r="A255" s="29"/>
      <c r="B255" s="101" t="s">
        <v>178</v>
      </c>
      <c r="C255" s="102">
        <f t="shared" ref="C255:R255" si="95">+C251+C252+C253+C254</f>
        <v>3444.63</v>
      </c>
      <c r="D255" s="102">
        <f t="shared" si="95"/>
        <v>5.74</v>
      </c>
      <c r="E255" s="103">
        <f t="shared" si="95"/>
        <v>1092.3000000000002</v>
      </c>
      <c r="F255" s="102">
        <f t="shared" si="95"/>
        <v>226.01000000000002</v>
      </c>
      <c r="G255" s="102">
        <f t="shared" si="95"/>
        <v>4768.68</v>
      </c>
      <c r="H255" s="102">
        <f t="shared" si="95"/>
        <v>81.31</v>
      </c>
      <c r="I255" s="102">
        <f t="shared" si="95"/>
        <v>36.659999999999997</v>
      </c>
      <c r="J255" s="102">
        <f t="shared" si="95"/>
        <v>117.97</v>
      </c>
      <c r="K255" s="102">
        <f t="shared" si="95"/>
        <v>0</v>
      </c>
      <c r="L255" s="102">
        <f t="shared" si="95"/>
        <v>0</v>
      </c>
      <c r="M255" s="102">
        <f t="shared" si="95"/>
        <v>0</v>
      </c>
      <c r="N255" s="102">
        <f t="shared" si="95"/>
        <v>52.5</v>
      </c>
      <c r="O255" s="102">
        <f t="shared" si="95"/>
        <v>34.94</v>
      </c>
      <c r="P255" s="102">
        <f t="shared" si="95"/>
        <v>87.44</v>
      </c>
      <c r="Q255" s="102">
        <f t="shared" si="95"/>
        <v>1226.1100000000001</v>
      </c>
      <c r="R255" s="102">
        <f t="shared" si="95"/>
        <v>297.61</v>
      </c>
      <c r="S255" s="102">
        <f>+S251+S252+S253+S254</f>
        <v>1523.72</v>
      </c>
      <c r="T255" s="102">
        <f>+T251+T252+T253+T254</f>
        <v>4974.09</v>
      </c>
    </row>
    <row r="256" spans="1:20" ht="30" customHeight="1">
      <c r="A256" s="26">
        <v>13</v>
      </c>
      <c r="B256" s="97" t="s">
        <v>182</v>
      </c>
      <c r="C256" s="98">
        <v>1887.1000000000004</v>
      </c>
      <c r="D256" s="98">
        <v>259</v>
      </c>
      <c r="E256" s="99">
        <v>467.43</v>
      </c>
      <c r="F256" s="100">
        <v>101.67</v>
      </c>
      <c r="G256" s="100">
        <f t="shared" si="75"/>
        <v>2715.2000000000003</v>
      </c>
      <c r="H256" s="100">
        <v>0</v>
      </c>
      <c r="I256" s="100">
        <v>0</v>
      </c>
      <c r="J256" s="100">
        <f t="shared" si="76"/>
        <v>0</v>
      </c>
      <c r="K256" s="100">
        <v>0</v>
      </c>
      <c r="L256" s="100">
        <v>0</v>
      </c>
      <c r="M256" s="100">
        <f t="shared" si="77"/>
        <v>0</v>
      </c>
      <c r="N256" s="100">
        <v>50.7</v>
      </c>
      <c r="O256" s="100">
        <v>27.96</v>
      </c>
      <c r="P256" s="100">
        <f t="shared" si="78"/>
        <v>78.66</v>
      </c>
      <c r="Q256" s="100">
        <f t="shared" si="79"/>
        <v>518.13</v>
      </c>
      <c r="R256" s="100">
        <f t="shared" si="80"/>
        <v>129.63</v>
      </c>
      <c r="S256" s="100">
        <f t="shared" si="81"/>
        <v>647.76</v>
      </c>
      <c r="T256" s="100">
        <f t="shared" si="82"/>
        <v>2793.8600000000006</v>
      </c>
    </row>
    <row r="257" spans="1:20" ht="30" customHeight="1">
      <c r="A257" s="26">
        <v>14</v>
      </c>
      <c r="B257" s="97" t="s">
        <v>183</v>
      </c>
      <c r="C257" s="98">
        <v>0</v>
      </c>
      <c r="D257" s="98">
        <v>0</v>
      </c>
      <c r="E257" s="99">
        <v>43.68</v>
      </c>
      <c r="F257" s="100">
        <v>10.67</v>
      </c>
      <c r="G257" s="100">
        <f t="shared" si="75"/>
        <v>54.35</v>
      </c>
      <c r="H257" s="100">
        <v>0</v>
      </c>
      <c r="I257" s="100">
        <v>0</v>
      </c>
      <c r="J257" s="100">
        <f t="shared" si="76"/>
        <v>0</v>
      </c>
      <c r="K257" s="100">
        <v>0</v>
      </c>
      <c r="L257" s="100">
        <v>0</v>
      </c>
      <c r="M257" s="100">
        <f t="shared" si="77"/>
        <v>0</v>
      </c>
      <c r="N257" s="100">
        <v>0</v>
      </c>
      <c r="O257" s="100">
        <v>0</v>
      </c>
      <c r="P257" s="100">
        <f t="shared" si="78"/>
        <v>0</v>
      </c>
      <c r="Q257" s="100">
        <f t="shared" si="79"/>
        <v>43.68</v>
      </c>
      <c r="R257" s="100">
        <f t="shared" si="80"/>
        <v>10.67</v>
      </c>
      <c r="S257" s="100">
        <f t="shared" si="81"/>
        <v>54.35</v>
      </c>
      <c r="T257" s="100">
        <f t="shared" si="82"/>
        <v>54.35</v>
      </c>
    </row>
    <row r="258" spans="1:20" s="14" customFormat="1" ht="30" customHeight="1">
      <c r="A258" s="29"/>
      <c r="B258" s="101" t="s">
        <v>182</v>
      </c>
      <c r="C258" s="102">
        <f t="shared" ref="C258:T258" si="96">+C256+C257</f>
        <v>1887.1000000000004</v>
      </c>
      <c r="D258" s="102">
        <f t="shared" si="96"/>
        <v>259</v>
      </c>
      <c r="E258" s="103">
        <f t="shared" si="96"/>
        <v>511.11</v>
      </c>
      <c r="F258" s="102">
        <f t="shared" si="96"/>
        <v>112.34</v>
      </c>
      <c r="G258" s="102">
        <f t="shared" si="96"/>
        <v>2769.55</v>
      </c>
      <c r="H258" s="102">
        <f t="shared" si="96"/>
        <v>0</v>
      </c>
      <c r="I258" s="102">
        <f t="shared" si="96"/>
        <v>0</v>
      </c>
      <c r="J258" s="102">
        <f t="shared" si="96"/>
        <v>0</v>
      </c>
      <c r="K258" s="102">
        <f t="shared" si="96"/>
        <v>0</v>
      </c>
      <c r="L258" s="102">
        <f t="shared" si="96"/>
        <v>0</v>
      </c>
      <c r="M258" s="102">
        <f t="shared" si="96"/>
        <v>0</v>
      </c>
      <c r="N258" s="102">
        <f t="shared" si="96"/>
        <v>50.7</v>
      </c>
      <c r="O258" s="102">
        <f t="shared" si="96"/>
        <v>27.96</v>
      </c>
      <c r="P258" s="102">
        <f t="shared" si="96"/>
        <v>78.66</v>
      </c>
      <c r="Q258" s="102">
        <f t="shared" si="96"/>
        <v>561.80999999999995</v>
      </c>
      <c r="R258" s="102">
        <f t="shared" si="96"/>
        <v>140.29999999999998</v>
      </c>
      <c r="S258" s="102">
        <f t="shared" si="96"/>
        <v>702.11</v>
      </c>
      <c r="T258" s="102">
        <f t="shared" si="96"/>
        <v>2848.2100000000005</v>
      </c>
    </row>
    <row r="259" spans="1:20" ht="30" customHeight="1">
      <c r="A259" s="26">
        <v>15</v>
      </c>
      <c r="B259" s="97" t="s">
        <v>184</v>
      </c>
      <c r="C259" s="98">
        <v>1308.1100000000001</v>
      </c>
      <c r="D259" s="98">
        <v>371.27</v>
      </c>
      <c r="E259" s="99">
        <v>356.47</v>
      </c>
      <c r="F259" s="100">
        <v>71.81</v>
      </c>
      <c r="G259" s="100">
        <f t="shared" si="75"/>
        <v>2107.6600000000003</v>
      </c>
      <c r="H259" s="100">
        <v>0</v>
      </c>
      <c r="I259" s="100">
        <v>0</v>
      </c>
      <c r="J259" s="100">
        <f t="shared" si="76"/>
        <v>0</v>
      </c>
      <c r="K259" s="100">
        <v>0</v>
      </c>
      <c r="L259" s="100">
        <v>0</v>
      </c>
      <c r="M259" s="100">
        <f t="shared" si="77"/>
        <v>0</v>
      </c>
      <c r="N259" s="100">
        <v>43.71</v>
      </c>
      <c r="O259" s="100">
        <v>41.06</v>
      </c>
      <c r="P259" s="100">
        <f t="shared" si="78"/>
        <v>84.77000000000001</v>
      </c>
      <c r="Q259" s="100">
        <f t="shared" si="79"/>
        <v>400.18</v>
      </c>
      <c r="R259" s="100">
        <f t="shared" si="80"/>
        <v>112.87</v>
      </c>
      <c r="S259" s="100">
        <f t="shared" si="81"/>
        <v>513.04999999999995</v>
      </c>
      <c r="T259" s="100">
        <f t="shared" si="82"/>
        <v>2192.4300000000003</v>
      </c>
    </row>
    <row r="260" spans="1:20" ht="30" customHeight="1">
      <c r="A260" s="26">
        <v>16</v>
      </c>
      <c r="B260" s="97" t="s">
        <v>185</v>
      </c>
      <c r="C260" s="98">
        <v>0</v>
      </c>
      <c r="D260" s="98">
        <v>0</v>
      </c>
      <c r="E260" s="99">
        <v>113.58</v>
      </c>
      <c r="F260" s="100">
        <v>14.22</v>
      </c>
      <c r="G260" s="100">
        <f t="shared" si="75"/>
        <v>127.8</v>
      </c>
      <c r="H260" s="100">
        <v>0</v>
      </c>
      <c r="I260" s="100">
        <v>0</v>
      </c>
      <c r="J260" s="100">
        <f t="shared" si="76"/>
        <v>0</v>
      </c>
      <c r="K260" s="100">
        <v>0</v>
      </c>
      <c r="L260" s="100">
        <v>0</v>
      </c>
      <c r="M260" s="100">
        <f t="shared" si="77"/>
        <v>0</v>
      </c>
      <c r="N260" s="100">
        <v>0</v>
      </c>
      <c r="O260" s="100">
        <v>0</v>
      </c>
      <c r="P260" s="100">
        <f t="shared" si="78"/>
        <v>0</v>
      </c>
      <c r="Q260" s="100">
        <f t="shared" si="79"/>
        <v>113.58</v>
      </c>
      <c r="R260" s="100">
        <f t="shared" si="80"/>
        <v>14.22</v>
      </c>
      <c r="S260" s="100">
        <f t="shared" si="81"/>
        <v>127.8</v>
      </c>
      <c r="T260" s="100">
        <f t="shared" si="82"/>
        <v>127.8</v>
      </c>
    </row>
    <row r="261" spans="1:20" ht="30" customHeight="1">
      <c r="A261" s="26">
        <v>17</v>
      </c>
      <c r="B261" s="97" t="s">
        <v>186</v>
      </c>
      <c r="C261" s="98">
        <v>0</v>
      </c>
      <c r="D261" s="98">
        <v>0</v>
      </c>
      <c r="E261" s="99">
        <v>113.58</v>
      </c>
      <c r="F261" s="100">
        <v>21.33</v>
      </c>
      <c r="G261" s="100">
        <f t="shared" si="75"/>
        <v>134.91</v>
      </c>
      <c r="H261" s="100">
        <v>13.11</v>
      </c>
      <c r="I261" s="100">
        <v>0</v>
      </c>
      <c r="J261" s="100">
        <f t="shared" si="76"/>
        <v>13.11</v>
      </c>
      <c r="K261" s="100">
        <v>0</v>
      </c>
      <c r="L261" s="100">
        <v>0</v>
      </c>
      <c r="M261" s="100">
        <f t="shared" si="77"/>
        <v>0</v>
      </c>
      <c r="N261" s="100">
        <v>0</v>
      </c>
      <c r="O261" s="100">
        <v>0</v>
      </c>
      <c r="P261" s="100">
        <f t="shared" si="78"/>
        <v>0</v>
      </c>
      <c r="Q261" s="100">
        <f t="shared" si="79"/>
        <v>126.69</v>
      </c>
      <c r="R261" s="100">
        <f t="shared" si="80"/>
        <v>21.33</v>
      </c>
      <c r="S261" s="100">
        <f t="shared" si="81"/>
        <v>148.01999999999998</v>
      </c>
      <c r="T261" s="100">
        <f t="shared" si="82"/>
        <v>148.01999999999998</v>
      </c>
    </row>
    <row r="262" spans="1:20" s="14" customFormat="1" ht="30" customHeight="1">
      <c r="A262" s="29"/>
      <c r="B262" s="101" t="s">
        <v>184</v>
      </c>
      <c r="C262" s="102">
        <f t="shared" ref="C262:T262" si="97">+C259+C260+C261</f>
        <v>1308.1100000000001</v>
      </c>
      <c r="D262" s="102">
        <f t="shared" si="97"/>
        <v>371.27</v>
      </c>
      <c r="E262" s="103">
        <f t="shared" si="97"/>
        <v>583.63</v>
      </c>
      <c r="F262" s="102">
        <f t="shared" si="97"/>
        <v>107.36</v>
      </c>
      <c r="G262" s="102">
        <f t="shared" si="97"/>
        <v>2370.3700000000003</v>
      </c>
      <c r="H262" s="102">
        <f t="shared" si="97"/>
        <v>13.11</v>
      </c>
      <c r="I262" s="102">
        <f t="shared" si="97"/>
        <v>0</v>
      </c>
      <c r="J262" s="102">
        <f t="shared" si="97"/>
        <v>13.11</v>
      </c>
      <c r="K262" s="102">
        <f t="shared" si="97"/>
        <v>0</v>
      </c>
      <c r="L262" s="102">
        <f t="shared" si="97"/>
        <v>0</v>
      </c>
      <c r="M262" s="102">
        <f t="shared" si="97"/>
        <v>0</v>
      </c>
      <c r="N262" s="102">
        <f t="shared" si="97"/>
        <v>43.71</v>
      </c>
      <c r="O262" s="102">
        <f t="shared" si="97"/>
        <v>41.06</v>
      </c>
      <c r="P262" s="102">
        <f t="shared" si="97"/>
        <v>84.77000000000001</v>
      </c>
      <c r="Q262" s="102">
        <f t="shared" si="97"/>
        <v>640.45000000000005</v>
      </c>
      <c r="R262" s="102">
        <f t="shared" si="97"/>
        <v>148.42000000000002</v>
      </c>
      <c r="S262" s="102">
        <f t="shared" si="97"/>
        <v>788.86999999999989</v>
      </c>
      <c r="T262" s="102">
        <f t="shared" si="97"/>
        <v>2468.2500000000005</v>
      </c>
    </row>
    <row r="263" spans="1:20" ht="30" customHeight="1">
      <c r="A263" s="26">
        <v>18</v>
      </c>
      <c r="B263" s="97" t="s">
        <v>219</v>
      </c>
      <c r="C263" s="128">
        <v>1389.9999999999998</v>
      </c>
      <c r="D263" s="128">
        <v>115.5</v>
      </c>
      <c r="E263" s="99">
        <v>393.17</v>
      </c>
      <c r="F263" s="100">
        <v>56.88</v>
      </c>
      <c r="G263" s="100">
        <f t="shared" si="75"/>
        <v>1955.55</v>
      </c>
      <c r="H263" s="100">
        <v>9.61</v>
      </c>
      <c r="I263" s="100">
        <v>4.3600000000000003</v>
      </c>
      <c r="J263" s="100">
        <f t="shared" si="76"/>
        <v>13.969999999999999</v>
      </c>
      <c r="K263" s="100">
        <v>0</v>
      </c>
      <c r="L263" s="100">
        <v>0</v>
      </c>
      <c r="M263" s="100">
        <f t="shared" si="77"/>
        <v>0</v>
      </c>
      <c r="N263" s="100">
        <v>50.7</v>
      </c>
      <c r="O263" s="100">
        <v>20.97</v>
      </c>
      <c r="P263" s="100">
        <f t="shared" si="78"/>
        <v>71.67</v>
      </c>
      <c r="Q263" s="100">
        <f t="shared" si="79"/>
        <v>453.48</v>
      </c>
      <c r="R263" s="100">
        <f t="shared" si="80"/>
        <v>82.210000000000008</v>
      </c>
      <c r="S263" s="100">
        <f t="shared" si="81"/>
        <v>535.69000000000005</v>
      </c>
      <c r="T263" s="100">
        <f t="shared" si="82"/>
        <v>2041.1899999999998</v>
      </c>
    </row>
    <row r="264" spans="1:20" s="15" customFormat="1" ht="30" customHeight="1">
      <c r="A264" s="40"/>
      <c r="B264" s="126" t="s">
        <v>187</v>
      </c>
      <c r="C264" s="120">
        <f t="shared" ref="C264:T264" si="98">+C263+C262+C258+C255+C250</f>
        <v>14034.91</v>
      </c>
      <c r="D264" s="120">
        <f t="shared" si="98"/>
        <v>3692.63</v>
      </c>
      <c r="E264" s="121">
        <f t="shared" si="98"/>
        <v>3979</v>
      </c>
      <c r="F264" s="120">
        <f t="shared" si="98"/>
        <v>787</v>
      </c>
      <c r="G264" s="120">
        <f t="shared" si="98"/>
        <v>22493.54</v>
      </c>
      <c r="H264" s="120">
        <f t="shared" si="98"/>
        <v>180</v>
      </c>
      <c r="I264" s="120">
        <f t="shared" si="98"/>
        <v>82</v>
      </c>
      <c r="J264" s="120">
        <f t="shared" si="98"/>
        <v>262</v>
      </c>
      <c r="K264" s="120">
        <f t="shared" si="98"/>
        <v>0</v>
      </c>
      <c r="L264" s="120">
        <f t="shared" si="98"/>
        <v>0</v>
      </c>
      <c r="M264" s="120">
        <f t="shared" si="98"/>
        <v>0</v>
      </c>
      <c r="N264" s="120">
        <f t="shared" si="98"/>
        <v>306</v>
      </c>
      <c r="O264" s="120">
        <f t="shared" si="98"/>
        <v>166</v>
      </c>
      <c r="P264" s="120">
        <f t="shared" si="98"/>
        <v>471.99999999999994</v>
      </c>
      <c r="Q264" s="120">
        <f t="shared" si="98"/>
        <v>4465</v>
      </c>
      <c r="R264" s="120">
        <f t="shared" si="98"/>
        <v>1035</v>
      </c>
      <c r="S264" s="120">
        <f t="shared" si="98"/>
        <v>5500</v>
      </c>
      <c r="T264" s="120">
        <f t="shared" si="98"/>
        <v>23227.54</v>
      </c>
    </row>
    <row r="265" spans="1:20" ht="30" customHeight="1">
      <c r="A265" s="26">
        <v>1</v>
      </c>
      <c r="B265" s="97" t="s">
        <v>188</v>
      </c>
      <c r="C265" s="98">
        <v>2928.81</v>
      </c>
      <c r="D265" s="98">
        <v>825.29</v>
      </c>
      <c r="E265" s="129">
        <f>1897+18+44</f>
        <v>1959</v>
      </c>
      <c r="F265" s="100">
        <v>129</v>
      </c>
      <c r="G265" s="100">
        <f t="shared" ref="G265:G295" si="99">+C265+D265+E265+F265</f>
        <v>5842.1</v>
      </c>
      <c r="H265" s="100">
        <v>0</v>
      </c>
      <c r="I265" s="100">
        <v>0</v>
      </c>
      <c r="J265" s="100">
        <f t="shared" ref="J265:J295" si="100">+H265+I265</f>
        <v>0</v>
      </c>
      <c r="K265" s="100">
        <v>0</v>
      </c>
      <c r="L265" s="100">
        <v>0</v>
      </c>
      <c r="M265" s="100">
        <f t="shared" ref="M265:M295" si="101">+K265+L265</f>
        <v>0</v>
      </c>
      <c r="N265" s="130">
        <v>102</v>
      </c>
      <c r="O265" s="131">
        <v>37</v>
      </c>
      <c r="P265" s="100">
        <f t="shared" ref="P265:P295" si="102">+N265+O265</f>
        <v>139</v>
      </c>
      <c r="Q265" s="100">
        <f t="shared" ref="Q265:Q295" si="103">+E265+H265+K265+N265</f>
        <v>2061</v>
      </c>
      <c r="R265" s="100">
        <f t="shared" ref="R265:R295" si="104">+F265+I265+L265+O265</f>
        <v>166</v>
      </c>
      <c r="S265" s="100">
        <f t="shared" ref="S265:S295" si="105">+Q265+R265</f>
        <v>2227</v>
      </c>
      <c r="T265" s="100">
        <f t="shared" ref="T265:T295" si="106">+S265+C265+D265</f>
        <v>5981.0999999999995</v>
      </c>
    </row>
    <row r="266" spans="1:20" ht="30" customHeight="1">
      <c r="A266" s="26">
        <v>2</v>
      </c>
      <c r="B266" s="97" t="s">
        <v>189</v>
      </c>
      <c r="C266" s="98">
        <v>777.4</v>
      </c>
      <c r="D266" s="98">
        <v>31</v>
      </c>
      <c r="E266" s="129">
        <v>400</v>
      </c>
      <c r="F266" s="100">
        <v>93</v>
      </c>
      <c r="G266" s="100">
        <f t="shared" si="99"/>
        <v>1301.4000000000001</v>
      </c>
      <c r="H266" s="100">
        <v>0</v>
      </c>
      <c r="I266" s="100">
        <v>0</v>
      </c>
      <c r="J266" s="100">
        <f t="shared" si="100"/>
        <v>0</v>
      </c>
      <c r="K266" s="100">
        <v>0</v>
      </c>
      <c r="L266" s="100">
        <v>0</v>
      </c>
      <c r="M266" s="100">
        <f t="shared" si="101"/>
        <v>0</v>
      </c>
      <c r="N266" s="130">
        <v>60</v>
      </c>
      <c r="O266" s="131">
        <v>20</v>
      </c>
      <c r="P266" s="100">
        <f t="shared" si="102"/>
        <v>80</v>
      </c>
      <c r="Q266" s="100">
        <f t="shared" si="103"/>
        <v>460</v>
      </c>
      <c r="R266" s="100">
        <f t="shared" si="104"/>
        <v>113</v>
      </c>
      <c r="S266" s="100">
        <f t="shared" si="105"/>
        <v>573</v>
      </c>
      <c r="T266" s="100">
        <f t="shared" si="106"/>
        <v>1381.4</v>
      </c>
    </row>
    <row r="267" spans="1:20" s="15" customFormat="1" ht="30" customHeight="1">
      <c r="A267" s="40"/>
      <c r="B267" s="126" t="s">
        <v>190</v>
      </c>
      <c r="C267" s="120">
        <f t="shared" ref="C267:T267" si="107">SUM(C265:C266)</f>
        <v>3706.21</v>
      </c>
      <c r="D267" s="120">
        <f t="shared" si="107"/>
        <v>856.29</v>
      </c>
      <c r="E267" s="121">
        <f t="shared" si="107"/>
        <v>2359</v>
      </c>
      <c r="F267" s="120">
        <f t="shared" si="107"/>
        <v>222</v>
      </c>
      <c r="G267" s="120">
        <f t="shared" si="107"/>
        <v>7143.5</v>
      </c>
      <c r="H267" s="120">
        <f t="shared" si="107"/>
        <v>0</v>
      </c>
      <c r="I267" s="120">
        <f t="shared" si="107"/>
        <v>0</v>
      </c>
      <c r="J267" s="120">
        <f t="shared" si="107"/>
        <v>0</v>
      </c>
      <c r="K267" s="120">
        <f t="shared" si="107"/>
        <v>0</v>
      </c>
      <c r="L267" s="120">
        <f t="shared" si="107"/>
        <v>0</v>
      </c>
      <c r="M267" s="120">
        <f t="shared" si="107"/>
        <v>0</v>
      </c>
      <c r="N267" s="120">
        <f t="shared" si="107"/>
        <v>162</v>
      </c>
      <c r="O267" s="120">
        <f t="shared" si="107"/>
        <v>57</v>
      </c>
      <c r="P267" s="120">
        <f t="shared" si="107"/>
        <v>219</v>
      </c>
      <c r="Q267" s="120">
        <f t="shared" si="107"/>
        <v>2521</v>
      </c>
      <c r="R267" s="120">
        <f t="shared" si="107"/>
        <v>279</v>
      </c>
      <c r="S267" s="120">
        <f t="shared" si="107"/>
        <v>2800</v>
      </c>
      <c r="T267" s="120">
        <f t="shared" si="107"/>
        <v>7362.5</v>
      </c>
    </row>
    <row r="268" spans="1:20" ht="30" customHeight="1">
      <c r="A268" s="26">
        <v>1</v>
      </c>
      <c r="B268" s="97" t="s">
        <v>191</v>
      </c>
      <c r="C268" s="98">
        <v>2190</v>
      </c>
      <c r="D268" s="98">
        <v>3935</v>
      </c>
      <c r="E268" s="99">
        <v>2100</v>
      </c>
      <c r="F268" s="100">
        <v>175</v>
      </c>
      <c r="G268" s="100">
        <f t="shared" si="99"/>
        <v>8400</v>
      </c>
      <c r="H268" s="100">
        <v>0</v>
      </c>
      <c r="I268" s="100">
        <v>0</v>
      </c>
      <c r="J268" s="100">
        <f t="shared" si="100"/>
        <v>0</v>
      </c>
      <c r="K268" s="100">
        <v>0</v>
      </c>
      <c r="L268" s="100">
        <v>0</v>
      </c>
      <c r="M268" s="100">
        <f t="shared" si="101"/>
        <v>0</v>
      </c>
      <c r="N268" s="100">
        <v>70</v>
      </c>
      <c r="O268" s="100">
        <v>92</v>
      </c>
      <c r="P268" s="100">
        <f t="shared" si="102"/>
        <v>162</v>
      </c>
      <c r="Q268" s="100">
        <f t="shared" si="103"/>
        <v>2170</v>
      </c>
      <c r="R268" s="100">
        <f t="shared" si="104"/>
        <v>267</v>
      </c>
      <c r="S268" s="100">
        <f t="shared" si="105"/>
        <v>2437</v>
      </c>
      <c r="T268" s="100">
        <f t="shared" si="106"/>
        <v>8562</v>
      </c>
    </row>
    <row r="269" spans="1:20" ht="30" customHeight="1">
      <c r="A269" s="26">
        <v>2</v>
      </c>
      <c r="B269" s="97" t="s">
        <v>192</v>
      </c>
      <c r="C269" s="98">
        <v>638.88</v>
      </c>
      <c r="D269" s="98">
        <v>0</v>
      </c>
      <c r="E269" s="99">
        <v>340</v>
      </c>
      <c r="F269" s="100">
        <v>70</v>
      </c>
      <c r="G269" s="100">
        <f t="shared" si="99"/>
        <v>1048.8800000000001</v>
      </c>
      <c r="H269" s="100">
        <v>0</v>
      </c>
      <c r="I269" s="100">
        <v>0</v>
      </c>
      <c r="J269" s="100">
        <f t="shared" si="100"/>
        <v>0</v>
      </c>
      <c r="K269" s="100">
        <v>0</v>
      </c>
      <c r="L269" s="100">
        <v>0</v>
      </c>
      <c r="M269" s="100">
        <f t="shared" si="101"/>
        <v>0</v>
      </c>
      <c r="N269" s="100">
        <v>50</v>
      </c>
      <c r="O269" s="100">
        <v>48</v>
      </c>
      <c r="P269" s="100">
        <f t="shared" si="102"/>
        <v>98</v>
      </c>
      <c r="Q269" s="100">
        <f t="shared" si="103"/>
        <v>390</v>
      </c>
      <c r="R269" s="100">
        <f t="shared" si="104"/>
        <v>118</v>
      </c>
      <c r="S269" s="100">
        <f t="shared" si="105"/>
        <v>508</v>
      </c>
      <c r="T269" s="100">
        <f t="shared" si="106"/>
        <v>1146.8800000000001</v>
      </c>
    </row>
    <row r="270" spans="1:20" ht="30" customHeight="1">
      <c r="A270" s="26">
        <v>3</v>
      </c>
      <c r="B270" s="97" t="s">
        <v>193</v>
      </c>
      <c r="C270" s="98">
        <v>1420</v>
      </c>
      <c r="D270" s="98">
        <v>0</v>
      </c>
      <c r="E270" s="99">
        <v>400</v>
      </c>
      <c r="F270" s="100">
        <v>0</v>
      </c>
      <c r="G270" s="100">
        <f t="shared" si="99"/>
        <v>1820</v>
      </c>
      <c r="H270" s="100">
        <v>0</v>
      </c>
      <c r="I270" s="100">
        <v>0</v>
      </c>
      <c r="J270" s="100">
        <f t="shared" si="100"/>
        <v>0</v>
      </c>
      <c r="K270" s="100">
        <v>0</v>
      </c>
      <c r="L270" s="100">
        <v>0</v>
      </c>
      <c r="M270" s="100">
        <f t="shared" si="101"/>
        <v>0</v>
      </c>
      <c r="N270" s="100">
        <v>0</v>
      </c>
      <c r="O270" s="100">
        <v>0</v>
      </c>
      <c r="P270" s="100">
        <f t="shared" si="102"/>
        <v>0</v>
      </c>
      <c r="Q270" s="100">
        <f t="shared" si="103"/>
        <v>400</v>
      </c>
      <c r="R270" s="100">
        <f t="shared" si="104"/>
        <v>0</v>
      </c>
      <c r="S270" s="100">
        <f t="shared" si="105"/>
        <v>400</v>
      </c>
      <c r="T270" s="100">
        <f t="shared" si="106"/>
        <v>1820</v>
      </c>
    </row>
    <row r="271" spans="1:20" s="14" customFormat="1" ht="30" customHeight="1">
      <c r="A271" s="29"/>
      <c r="B271" s="101" t="s">
        <v>192</v>
      </c>
      <c r="C271" s="132">
        <f t="shared" ref="C271:T271" si="108">+C269+C270</f>
        <v>2058.88</v>
      </c>
      <c r="D271" s="132">
        <f t="shared" si="108"/>
        <v>0</v>
      </c>
      <c r="E271" s="133">
        <f t="shared" si="108"/>
        <v>740</v>
      </c>
      <c r="F271" s="132">
        <f t="shared" si="108"/>
        <v>70</v>
      </c>
      <c r="G271" s="132">
        <f t="shared" si="108"/>
        <v>2868.88</v>
      </c>
      <c r="H271" s="132">
        <f t="shared" si="108"/>
        <v>0</v>
      </c>
      <c r="I271" s="132">
        <f t="shared" si="108"/>
        <v>0</v>
      </c>
      <c r="J271" s="132">
        <f t="shared" si="108"/>
        <v>0</v>
      </c>
      <c r="K271" s="132">
        <f t="shared" si="108"/>
        <v>0</v>
      </c>
      <c r="L271" s="132">
        <f t="shared" si="108"/>
        <v>0</v>
      </c>
      <c r="M271" s="132">
        <f t="shared" si="108"/>
        <v>0</v>
      </c>
      <c r="N271" s="132">
        <f t="shared" si="108"/>
        <v>50</v>
      </c>
      <c r="O271" s="132">
        <f t="shared" si="108"/>
        <v>48</v>
      </c>
      <c r="P271" s="132">
        <f t="shared" si="108"/>
        <v>98</v>
      </c>
      <c r="Q271" s="132">
        <f t="shared" si="108"/>
        <v>790</v>
      </c>
      <c r="R271" s="132">
        <f t="shared" si="108"/>
        <v>118</v>
      </c>
      <c r="S271" s="132">
        <f t="shared" si="108"/>
        <v>908</v>
      </c>
      <c r="T271" s="132">
        <f t="shared" si="108"/>
        <v>2966.88</v>
      </c>
    </row>
    <row r="272" spans="1:20" ht="30" customHeight="1">
      <c r="A272" s="26">
        <v>4</v>
      </c>
      <c r="B272" s="97" t="s">
        <v>194</v>
      </c>
      <c r="C272" s="128">
        <v>0</v>
      </c>
      <c r="D272" s="128">
        <v>0</v>
      </c>
      <c r="E272" s="99">
        <v>17432</v>
      </c>
      <c r="F272" s="100">
        <v>2493</v>
      </c>
      <c r="G272" s="100">
        <f t="shared" si="99"/>
        <v>19925</v>
      </c>
      <c r="H272" s="100">
        <v>2097</v>
      </c>
      <c r="I272" s="100">
        <v>961</v>
      </c>
      <c r="J272" s="100">
        <f t="shared" si="100"/>
        <v>3058</v>
      </c>
      <c r="K272" s="100">
        <v>699</v>
      </c>
      <c r="L272" s="100">
        <v>655</v>
      </c>
      <c r="M272" s="100">
        <f t="shared" si="101"/>
        <v>1354</v>
      </c>
      <c r="N272" s="100">
        <v>1038</v>
      </c>
      <c r="O272" s="100">
        <v>1280</v>
      </c>
      <c r="P272" s="100">
        <f t="shared" si="102"/>
        <v>2318</v>
      </c>
      <c r="Q272" s="100">
        <f t="shared" si="103"/>
        <v>21266</v>
      </c>
      <c r="R272" s="100">
        <f t="shared" si="104"/>
        <v>5389</v>
      </c>
      <c r="S272" s="100">
        <f t="shared" si="105"/>
        <v>26655</v>
      </c>
      <c r="T272" s="100">
        <f t="shared" si="106"/>
        <v>26655</v>
      </c>
    </row>
    <row r="273" spans="1:21" s="15" customFormat="1" ht="30" customHeight="1">
      <c r="A273" s="40"/>
      <c r="B273" s="126" t="s">
        <v>195</v>
      </c>
      <c r="C273" s="120">
        <f t="shared" ref="C273:T273" si="109">+C268+C271+C272</f>
        <v>4248.88</v>
      </c>
      <c r="D273" s="120">
        <f t="shared" si="109"/>
        <v>3935</v>
      </c>
      <c r="E273" s="121">
        <f t="shared" si="109"/>
        <v>20272</v>
      </c>
      <c r="F273" s="120">
        <f t="shared" si="109"/>
        <v>2738</v>
      </c>
      <c r="G273" s="120">
        <f t="shared" si="109"/>
        <v>31193.88</v>
      </c>
      <c r="H273" s="120">
        <f t="shared" si="109"/>
        <v>2097</v>
      </c>
      <c r="I273" s="120">
        <f t="shared" si="109"/>
        <v>961</v>
      </c>
      <c r="J273" s="120">
        <f t="shared" si="109"/>
        <v>3058</v>
      </c>
      <c r="K273" s="120">
        <f t="shared" si="109"/>
        <v>699</v>
      </c>
      <c r="L273" s="120">
        <f t="shared" si="109"/>
        <v>655</v>
      </c>
      <c r="M273" s="120">
        <f t="shared" si="109"/>
        <v>1354</v>
      </c>
      <c r="N273" s="120">
        <f t="shared" si="109"/>
        <v>1158</v>
      </c>
      <c r="O273" s="120">
        <f t="shared" si="109"/>
        <v>1420</v>
      </c>
      <c r="P273" s="120">
        <f t="shared" si="109"/>
        <v>2578</v>
      </c>
      <c r="Q273" s="120">
        <f t="shared" si="109"/>
        <v>24226</v>
      </c>
      <c r="R273" s="120">
        <f t="shared" si="109"/>
        <v>5774</v>
      </c>
      <c r="S273" s="120">
        <f t="shared" si="109"/>
        <v>30000</v>
      </c>
      <c r="T273" s="120">
        <f t="shared" si="109"/>
        <v>38183.880000000005</v>
      </c>
    </row>
    <row r="274" spans="1:21" s="15" customFormat="1" ht="30" customHeight="1">
      <c r="A274" s="40"/>
      <c r="B274" s="126" t="s">
        <v>245</v>
      </c>
      <c r="C274" s="120">
        <v>0</v>
      </c>
      <c r="D274" s="120">
        <v>0</v>
      </c>
      <c r="E274" s="121">
        <v>1250</v>
      </c>
      <c r="F274" s="120">
        <v>600</v>
      </c>
      <c r="G274" s="134">
        <f t="shared" si="99"/>
        <v>1850</v>
      </c>
      <c r="H274" s="120">
        <v>0</v>
      </c>
      <c r="I274" s="120">
        <v>0</v>
      </c>
      <c r="J274" s="120">
        <f>+H274+I274</f>
        <v>0</v>
      </c>
      <c r="K274" s="120">
        <v>0</v>
      </c>
      <c r="L274" s="120">
        <v>0</v>
      </c>
      <c r="M274" s="120">
        <f>+K274+L274</f>
        <v>0</v>
      </c>
      <c r="N274" s="120">
        <v>0</v>
      </c>
      <c r="O274" s="120">
        <v>0</v>
      </c>
      <c r="P274" s="120">
        <f>+N274+O274</f>
        <v>0</v>
      </c>
      <c r="Q274" s="134">
        <f t="shared" si="103"/>
        <v>1250</v>
      </c>
      <c r="R274" s="134">
        <f t="shared" si="104"/>
        <v>600</v>
      </c>
      <c r="S274" s="120">
        <f>+Q274+R274</f>
        <v>1850</v>
      </c>
      <c r="T274" s="134">
        <f t="shared" si="106"/>
        <v>1850</v>
      </c>
    </row>
    <row r="275" spans="1:21" s="15" customFormat="1" ht="30" customHeight="1">
      <c r="A275" s="40"/>
      <c r="B275" s="126" t="s">
        <v>251</v>
      </c>
      <c r="C275" s="120">
        <v>8949.41</v>
      </c>
      <c r="D275" s="120">
        <f>7716.75+337.65</f>
        <v>8054.4</v>
      </c>
      <c r="E275" s="121">
        <f>16400-318.27-1250-19.38</f>
        <v>14812.35</v>
      </c>
      <c r="F275" s="120">
        <v>5884</v>
      </c>
      <c r="G275" s="134">
        <f t="shared" si="99"/>
        <v>37700.159999999996</v>
      </c>
      <c r="H275" s="120">
        <v>0</v>
      </c>
      <c r="I275" s="120">
        <v>0</v>
      </c>
      <c r="J275" s="120">
        <f>+H275+I275</f>
        <v>0</v>
      </c>
      <c r="K275" s="120">
        <v>0</v>
      </c>
      <c r="L275" s="120">
        <v>0</v>
      </c>
      <c r="M275" s="120">
        <f>+K275+L275</f>
        <v>0</v>
      </c>
      <c r="N275" s="120">
        <v>0</v>
      </c>
      <c r="O275" s="120">
        <v>0</v>
      </c>
      <c r="P275" s="120">
        <f>+N275+O275</f>
        <v>0</v>
      </c>
      <c r="Q275" s="134">
        <f t="shared" si="103"/>
        <v>14812.35</v>
      </c>
      <c r="R275" s="134">
        <f t="shared" si="104"/>
        <v>5884</v>
      </c>
      <c r="S275" s="120">
        <f>+Q275+R275</f>
        <v>20696.349999999999</v>
      </c>
      <c r="T275" s="134">
        <f t="shared" si="106"/>
        <v>37700.159999999996</v>
      </c>
      <c r="U275" s="135"/>
    </row>
    <row r="276" spans="1:21" s="15" customFormat="1" ht="30" customHeight="1">
      <c r="A276" s="40"/>
      <c r="B276" s="126" t="s">
        <v>263</v>
      </c>
      <c r="C276" s="120">
        <f>+C275+C274</f>
        <v>8949.41</v>
      </c>
      <c r="D276" s="120">
        <f t="shared" ref="D276:F276" si="110">+D275+D274</f>
        <v>8054.4</v>
      </c>
      <c r="E276" s="120">
        <f t="shared" si="110"/>
        <v>16062.35</v>
      </c>
      <c r="F276" s="120">
        <f t="shared" si="110"/>
        <v>6484</v>
      </c>
      <c r="G276" s="120">
        <f>+G275+G274</f>
        <v>39550.159999999996</v>
      </c>
      <c r="H276" s="120">
        <f t="shared" ref="H276:T276" si="111">+H275+H274</f>
        <v>0</v>
      </c>
      <c r="I276" s="120">
        <f t="shared" si="111"/>
        <v>0</v>
      </c>
      <c r="J276" s="120">
        <f t="shared" si="111"/>
        <v>0</v>
      </c>
      <c r="K276" s="120">
        <f t="shared" si="111"/>
        <v>0</v>
      </c>
      <c r="L276" s="120">
        <f t="shared" si="111"/>
        <v>0</v>
      </c>
      <c r="M276" s="120">
        <f t="shared" si="111"/>
        <v>0</v>
      </c>
      <c r="N276" s="120">
        <f t="shared" si="111"/>
        <v>0</v>
      </c>
      <c r="O276" s="120">
        <f t="shared" si="111"/>
        <v>0</v>
      </c>
      <c r="P276" s="120">
        <f t="shared" si="111"/>
        <v>0</v>
      </c>
      <c r="Q276" s="120">
        <f t="shared" si="111"/>
        <v>16062.35</v>
      </c>
      <c r="R276" s="120">
        <f t="shared" si="111"/>
        <v>6484</v>
      </c>
      <c r="S276" s="120">
        <f t="shared" si="111"/>
        <v>22546.35</v>
      </c>
      <c r="T276" s="120">
        <f t="shared" si="111"/>
        <v>39550.159999999996</v>
      </c>
    </row>
    <row r="277" spans="1:21" ht="30" customHeight="1">
      <c r="A277" s="26">
        <v>1</v>
      </c>
      <c r="B277" s="97" t="s">
        <v>233</v>
      </c>
      <c r="C277" s="98">
        <v>42.400000000000006</v>
      </c>
      <c r="D277" s="98">
        <v>0</v>
      </c>
      <c r="E277" s="99">
        <v>2698</v>
      </c>
      <c r="F277" s="100">
        <v>1502</v>
      </c>
      <c r="G277" s="100">
        <f t="shared" si="99"/>
        <v>4242.3999999999996</v>
      </c>
      <c r="H277" s="100">
        <v>0</v>
      </c>
      <c r="I277" s="100">
        <v>0</v>
      </c>
      <c r="J277" s="100">
        <f t="shared" si="100"/>
        <v>0</v>
      </c>
      <c r="K277" s="100">
        <v>0</v>
      </c>
      <c r="L277" s="100">
        <v>0</v>
      </c>
      <c r="M277" s="100">
        <f t="shared" si="101"/>
        <v>0</v>
      </c>
      <c r="N277" s="100">
        <v>0</v>
      </c>
      <c r="O277" s="100">
        <v>0</v>
      </c>
      <c r="P277" s="100">
        <f t="shared" si="102"/>
        <v>0</v>
      </c>
      <c r="Q277" s="100">
        <f t="shared" si="103"/>
        <v>2698</v>
      </c>
      <c r="R277" s="100">
        <f t="shared" si="104"/>
        <v>1502</v>
      </c>
      <c r="S277" s="100">
        <f t="shared" si="105"/>
        <v>4200</v>
      </c>
      <c r="T277" s="100">
        <f t="shared" si="106"/>
        <v>4242.3999999999996</v>
      </c>
    </row>
    <row r="278" spans="1:21" s="15" customFormat="1" ht="30" customHeight="1">
      <c r="A278" s="40"/>
      <c r="B278" s="126" t="s">
        <v>212</v>
      </c>
      <c r="C278" s="120">
        <f t="shared" ref="C278:T278" si="112">SUM(C277:C277)</f>
        <v>42.400000000000006</v>
      </c>
      <c r="D278" s="120">
        <f t="shared" si="112"/>
        <v>0</v>
      </c>
      <c r="E278" s="121">
        <f t="shared" si="112"/>
        <v>2698</v>
      </c>
      <c r="F278" s="121">
        <f t="shared" si="112"/>
        <v>1502</v>
      </c>
      <c r="G278" s="121">
        <f t="shared" si="112"/>
        <v>4242.3999999999996</v>
      </c>
      <c r="H278" s="121">
        <f t="shared" si="112"/>
        <v>0</v>
      </c>
      <c r="I278" s="121">
        <f t="shared" si="112"/>
        <v>0</v>
      </c>
      <c r="J278" s="121">
        <f t="shared" si="112"/>
        <v>0</v>
      </c>
      <c r="K278" s="121">
        <f t="shared" si="112"/>
        <v>0</v>
      </c>
      <c r="L278" s="121">
        <f t="shared" si="112"/>
        <v>0</v>
      </c>
      <c r="M278" s="121">
        <f t="shared" si="112"/>
        <v>0</v>
      </c>
      <c r="N278" s="121">
        <f t="shared" si="112"/>
        <v>0</v>
      </c>
      <c r="O278" s="121">
        <f t="shared" si="112"/>
        <v>0</v>
      </c>
      <c r="P278" s="121">
        <f t="shared" si="112"/>
        <v>0</v>
      </c>
      <c r="Q278" s="121">
        <f t="shared" si="112"/>
        <v>2698</v>
      </c>
      <c r="R278" s="121">
        <f t="shared" si="112"/>
        <v>1502</v>
      </c>
      <c r="S278" s="121">
        <f t="shared" si="112"/>
        <v>4200</v>
      </c>
      <c r="T278" s="120">
        <f t="shared" si="112"/>
        <v>4242.3999999999996</v>
      </c>
    </row>
    <row r="279" spans="1:21" ht="30" customHeight="1">
      <c r="A279" s="26">
        <v>1</v>
      </c>
      <c r="B279" s="97" t="s">
        <v>196</v>
      </c>
      <c r="C279" s="98">
        <v>433</v>
      </c>
      <c r="D279" s="98">
        <v>0</v>
      </c>
      <c r="E279" s="99">
        <f>439.5+0.12</f>
        <v>439.62</v>
      </c>
      <c r="F279" s="100">
        <v>30</v>
      </c>
      <c r="G279" s="100">
        <f t="shared" si="99"/>
        <v>902.62</v>
      </c>
      <c r="H279" s="100">
        <v>0</v>
      </c>
      <c r="I279" s="100">
        <v>0</v>
      </c>
      <c r="J279" s="100">
        <f t="shared" si="100"/>
        <v>0</v>
      </c>
      <c r="K279" s="100">
        <v>0</v>
      </c>
      <c r="L279" s="100">
        <v>0</v>
      </c>
      <c r="M279" s="100">
        <f t="shared" si="101"/>
        <v>0</v>
      </c>
      <c r="N279" s="100">
        <v>0</v>
      </c>
      <c r="O279" s="100">
        <v>0</v>
      </c>
      <c r="P279" s="100">
        <f t="shared" si="102"/>
        <v>0</v>
      </c>
      <c r="Q279" s="100">
        <f t="shared" si="103"/>
        <v>439.62</v>
      </c>
      <c r="R279" s="100">
        <f t="shared" si="104"/>
        <v>30</v>
      </c>
      <c r="S279" s="100">
        <f t="shared" si="105"/>
        <v>469.62</v>
      </c>
      <c r="T279" s="100">
        <f t="shared" si="106"/>
        <v>902.62</v>
      </c>
    </row>
    <row r="280" spans="1:21" ht="30" customHeight="1">
      <c r="A280" s="26">
        <v>2</v>
      </c>
      <c r="B280" s="97" t="s">
        <v>197</v>
      </c>
      <c r="C280" s="98">
        <v>12500</v>
      </c>
      <c r="D280" s="98">
        <v>11.190000000000001</v>
      </c>
      <c r="E280" s="99">
        <f>682.8+113.9+128.3+12.8</f>
        <v>937.8</v>
      </c>
      <c r="F280" s="100">
        <f>325.3+93.3+18</f>
        <v>436.6</v>
      </c>
      <c r="G280" s="100">
        <f t="shared" si="99"/>
        <v>13885.59</v>
      </c>
      <c r="H280" s="100">
        <v>0</v>
      </c>
      <c r="I280" s="100">
        <v>0</v>
      </c>
      <c r="J280" s="100">
        <f t="shared" si="100"/>
        <v>0</v>
      </c>
      <c r="K280" s="100">
        <v>168</v>
      </c>
      <c r="L280" s="100">
        <v>150</v>
      </c>
      <c r="M280" s="100">
        <f t="shared" si="101"/>
        <v>318</v>
      </c>
      <c r="N280" s="100">
        <v>580</v>
      </c>
      <c r="O280" s="100">
        <v>293</v>
      </c>
      <c r="P280" s="100">
        <f t="shared" si="102"/>
        <v>873</v>
      </c>
      <c r="Q280" s="100">
        <f t="shared" si="103"/>
        <v>1685.8</v>
      </c>
      <c r="R280" s="100">
        <f t="shared" si="104"/>
        <v>879.6</v>
      </c>
      <c r="S280" s="100">
        <f t="shared" si="105"/>
        <v>2565.4</v>
      </c>
      <c r="T280" s="100">
        <f t="shared" si="106"/>
        <v>15076.59</v>
      </c>
    </row>
    <row r="281" spans="1:21" ht="30" customHeight="1">
      <c r="A281" s="26">
        <v>3</v>
      </c>
      <c r="B281" s="97" t="s">
        <v>198</v>
      </c>
      <c r="C281" s="98">
        <v>9595.84</v>
      </c>
      <c r="D281" s="98">
        <v>0.47</v>
      </c>
      <c r="E281" s="99">
        <f>660.19+102.01+191.71+11.12</f>
        <v>965.03000000000009</v>
      </c>
      <c r="F281" s="100">
        <f>80.8+27.05+464.7</f>
        <v>572.54999999999995</v>
      </c>
      <c r="G281" s="100">
        <f t="shared" si="99"/>
        <v>11133.89</v>
      </c>
      <c r="H281" s="100">
        <v>0</v>
      </c>
      <c r="I281" s="100">
        <v>0</v>
      </c>
      <c r="J281" s="100">
        <f t="shared" si="100"/>
        <v>0</v>
      </c>
      <c r="K281" s="100">
        <v>162</v>
      </c>
      <c r="L281" s="100">
        <v>205</v>
      </c>
      <c r="M281" s="100">
        <f t="shared" si="101"/>
        <v>367</v>
      </c>
      <c r="N281" s="100">
        <v>94</v>
      </c>
      <c r="O281" s="100">
        <v>62</v>
      </c>
      <c r="P281" s="100">
        <f t="shared" si="102"/>
        <v>156</v>
      </c>
      <c r="Q281" s="100">
        <f t="shared" si="103"/>
        <v>1221.0300000000002</v>
      </c>
      <c r="R281" s="100">
        <f t="shared" si="104"/>
        <v>839.55</v>
      </c>
      <c r="S281" s="100">
        <f t="shared" si="105"/>
        <v>2060.58</v>
      </c>
      <c r="T281" s="100">
        <f t="shared" si="106"/>
        <v>11656.89</v>
      </c>
    </row>
    <row r="282" spans="1:21" ht="30" customHeight="1">
      <c r="A282" s="26">
        <v>4</v>
      </c>
      <c r="B282" s="97" t="s">
        <v>199</v>
      </c>
      <c r="C282" s="98">
        <v>16352.53</v>
      </c>
      <c r="D282" s="98">
        <v>9</v>
      </c>
      <c r="E282" s="99">
        <f>813.48+113.5+127.85+6.35</f>
        <v>1061.1799999999998</v>
      </c>
      <c r="F282" s="100">
        <f>86.73+634.3+13.07</f>
        <v>734.1</v>
      </c>
      <c r="G282" s="100">
        <f t="shared" si="99"/>
        <v>18156.809999999998</v>
      </c>
      <c r="H282" s="100">
        <v>0</v>
      </c>
      <c r="I282" s="100">
        <v>0</v>
      </c>
      <c r="J282" s="100">
        <f t="shared" si="100"/>
        <v>0</v>
      </c>
      <c r="K282" s="100">
        <v>173</v>
      </c>
      <c r="L282" s="100">
        <v>213</v>
      </c>
      <c r="M282" s="100">
        <f t="shared" si="101"/>
        <v>386</v>
      </c>
      <c r="N282" s="100">
        <v>384</v>
      </c>
      <c r="O282" s="100">
        <v>620</v>
      </c>
      <c r="P282" s="100">
        <f t="shared" si="102"/>
        <v>1004</v>
      </c>
      <c r="Q282" s="100">
        <f t="shared" si="103"/>
        <v>1618.1799999999998</v>
      </c>
      <c r="R282" s="100">
        <f t="shared" si="104"/>
        <v>1567.1</v>
      </c>
      <c r="S282" s="100">
        <f t="shared" si="105"/>
        <v>3185.2799999999997</v>
      </c>
      <c r="T282" s="100">
        <f t="shared" si="106"/>
        <v>19546.810000000001</v>
      </c>
    </row>
    <row r="283" spans="1:21" ht="30" customHeight="1">
      <c r="A283" s="26">
        <v>5</v>
      </c>
      <c r="B283" s="97" t="s">
        <v>200</v>
      </c>
      <c r="C283" s="98">
        <v>9748.4</v>
      </c>
      <c r="D283" s="98">
        <v>0</v>
      </c>
      <c r="E283" s="99">
        <f>696+114.5+80.3+14</f>
        <v>904.8</v>
      </c>
      <c r="F283" s="100">
        <f>92.6+19+555</f>
        <v>666.6</v>
      </c>
      <c r="G283" s="100">
        <f t="shared" si="99"/>
        <v>11319.8</v>
      </c>
      <c r="H283" s="100">
        <v>0</v>
      </c>
      <c r="I283" s="100">
        <v>0</v>
      </c>
      <c r="J283" s="100">
        <f t="shared" si="100"/>
        <v>0</v>
      </c>
      <c r="K283" s="100">
        <v>180</v>
      </c>
      <c r="L283" s="100">
        <v>230</v>
      </c>
      <c r="M283" s="100">
        <f t="shared" si="101"/>
        <v>410</v>
      </c>
      <c r="N283" s="100">
        <v>55</v>
      </c>
      <c r="O283" s="100">
        <v>44</v>
      </c>
      <c r="P283" s="100">
        <f t="shared" si="102"/>
        <v>99</v>
      </c>
      <c r="Q283" s="100">
        <f t="shared" si="103"/>
        <v>1139.8</v>
      </c>
      <c r="R283" s="100">
        <f t="shared" si="104"/>
        <v>940.6</v>
      </c>
      <c r="S283" s="100">
        <f t="shared" si="105"/>
        <v>2080.4</v>
      </c>
      <c r="T283" s="100">
        <f t="shared" si="106"/>
        <v>11828.8</v>
      </c>
    </row>
    <row r="284" spans="1:21" ht="30" customHeight="1">
      <c r="A284" s="26">
        <v>6</v>
      </c>
      <c r="B284" s="97" t="s">
        <v>201</v>
      </c>
      <c r="C284" s="98">
        <v>9323.2000000000007</v>
      </c>
      <c r="D284" s="98">
        <v>42.45</v>
      </c>
      <c r="E284" s="99">
        <f>105.75+72.5+640+14</f>
        <v>832.25</v>
      </c>
      <c r="F284" s="100">
        <f>94.5+11+240</f>
        <v>345.5</v>
      </c>
      <c r="G284" s="100">
        <f t="shared" si="99"/>
        <v>10543.400000000001</v>
      </c>
      <c r="H284" s="100">
        <v>0</v>
      </c>
      <c r="I284" s="100">
        <v>0</v>
      </c>
      <c r="J284" s="100">
        <f t="shared" si="100"/>
        <v>0</v>
      </c>
      <c r="K284" s="100">
        <v>149</v>
      </c>
      <c r="L284" s="100">
        <v>175</v>
      </c>
      <c r="M284" s="100">
        <f t="shared" si="101"/>
        <v>324</v>
      </c>
      <c r="N284" s="100">
        <v>935</v>
      </c>
      <c r="O284" s="100">
        <v>590</v>
      </c>
      <c r="P284" s="100">
        <f t="shared" si="102"/>
        <v>1525</v>
      </c>
      <c r="Q284" s="100">
        <f t="shared" si="103"/>
        <v>1916.25</v>
      </c>
      <c r="R284" s="100">
        <f t="shared" si="104"/>
        <v>1110.5</v>
      </c>
      <c r="S284" s="100">
        <f t="shared" si="105"/>
        <v>3026.75</v>
      </c>
      <c r="T284" s="100">
        <f t="shared" si="106"/>
        <v>12392.400000000001</v>
      </c>
    </row>
    <row r="285" spans="1:21" ht="30" customHeight="1">
      <c r="A285" s="45">
        <v>7</v>
      </c>
      <c r="B285" s="115" t="s">
        <v>202</v>
      </c>
      <c r="C285" s="98">
        <v>7402.52</v>
      </c>
      <c r="D285" s="98">
        <v>30</v>
      </c>
      <c r="E285" s="99">
        <f>69.75+27.2+403+14</f>
        <v>513.95000000000005</v>
      </c>
      <c r="F285" s="100">
        <f>51.9+0+268</f>
        <v>319.89999999999998</v>
      </c>
      <c r="G285" s="100">
        <f t="shared" si="99"/>
        <v>8266.3700000000008</v>
      </c>
      <c r="H285" s="100">
        <v>487</v>
      </c>
      <c r="I285" s="100">
        <v>1620</v>
      </c>
      <c r="J285" s="100">
        <f t="shared" si="100"/>
        <v>2107</v>
      </c>
      <c r="K285" s="100">
        <v>125</v>
      </c>
      <c r="L285" s="100">
        <v>123</v>
      </c>
      <c r="M285" s="100">
        <f t="shared" si="101"/>
        <v>248</v>
      </c>
      <c r="N285" s="100">
        <v>340</v>
      </c>
      <c r="O285" s="100">
        <v>0</v>
      </c>
      <c r="P285" s="100">
        <f t="shared" si="102"/>
        <v>340</v>
      </c>
      <c r="Q285" s="100">
        <f t="shared" si="103"/>
        <v>1465.95</v>
      </c>
      <c r="R285" s="100">
        <f t="shared" si="104"/>
        <v>2062.9</v>
      </c>
      <c r="S285" s="100">
        <f t="shared" si="105"/>
        <v>3528.8500000000004</v>
      </c>
      <c r="T285" s="100">
        <f t="shared" si="106"/>
        <v>10961.37</v>
      </c>
    </row>
    <row r="286" spans="1:21" ht="30" customHeight="1">
      <c r="A286" s="26">
        <v>8</v>
      </c>
      <c r="B286" s="97" t="s">
        <v>203</v>
      </c>
      <c r="C286" s="98">
        <v>6701.5499999999993</v>
      </c>
      <c r="D286" s="98">
        <v>26.41</v>
      </c>
      <c r="E286" s="99">
        <f>77.69+40.95+392.82+12.37</f>
        <v>523.82999999999993</v>
      </c>
      <c r="F286" s="100">
        <f>71+9.7+290</f>
        <v>370.7</v>
      </c>
      <c r="G286" s="100">
        <f t="shared" si="99"/>
        <v>7622.4899999999989</v>
      </c>
      <c r="H286" s="100">
        <v>467</v>
      </c>
      <c r="I286" s="100">
        <v>1437</v>
      </c>
      <c r="J286" s="100">
        <f t="shared" si="100"/>
        <v>1904</v>
      </c>
      <c r="K286" s="100">
        <v>95</v>
      </c>
      <c r="L286" s="100">
        <v>108</v>
      </c>
      <c r="M286" s="100">
        <f t="shared" si="101"/>
        <v>203</v>
      </c>
      <c r="N286" s="100">
        <v>0</v>
      </c>
      <c r="O286" s="100">
        <v>0</v>
      </c>
      <c r="P286" s="100">
        <f t="shared" si="102"/>
        <v>0</v>
      </c>
      <c r="Q286" s="100">
        <f t="shared" si="103"/>
        <v>1085.83</v>
      </c>
      <c r="R286" s="100">
        <f t="shared" si="104"/>
        <v>1915.7</v>
      </c>
      <c r="S286" s="100">
        <f t="shared" si="105"/>
        <v>3001.5299999999997</v>
      </c>
      <c r="T286" s="100">
        <f t="shared" si="106"/>
        <v>9729.489999999998</v>
      </c>
    </row>
    <row r="287" spans="1:21" ht="30" customHeight="1">
      <c r="A287" s="26">
        <v>9</v>
      </c>
      <c r="B287" s="97" t="s">
        <v>204</v>
      </c>
      <c r="C287" s="98">
        <v>14961.44</v>
      </c>
      <c r="D287" s="98">
        <v>3</v>
      </c>
      <c r="E287" s="99">
        <f>123.25+52.76+743+4</f>
        <v>923.01</v>
      </c>
      <c r="F287" s="100">
        <f>100.8+0+505</f>
        <v>605.79999999999995</v>
      </c>
      <c r="G287" s="100">
        <f t="shared" si="99"/>
        <v>16493.25</v>
      </c>
      <c r="H287" s="100">
        <v>0</v>
      </c>
      <c r="I287" s="100">
        <v>0</v>
      </c>
      <c r="J287" s="100">
        <f t="shared" si="100"/>
        <v>0</v>
      </c>
      <c r="K287" s="100">
        <v>175</v>
      </c>
      <c r="L287" s="100">
        <v>165</v>
      </c>
      <c r="M287" s="100">
        <f t="shared" si="101"/>
        <v>340</v>
      </c>
      <c r="N287" s="100">
        <v>0</v>
      </c>
      <c r="O287" s="100">
        <v>0</v>
      </c>
      <c r="P287" s="100">
        <f t="shared" si="102"/>
        <v>0</v>
      </c>
      <c r="Q287" s="100">
        <f t="shared" si="103"/>
        <v>1098.01</v>
      </c>
      <c r="R287" s="100">
        <f t="shared" si="104"/>
        <v>770.8</v>
      </c>
      <c r="S287" s="100">
        <f t="shared" si="105"/>
        <v>1868.81</v>
      </c>
      <c r="T287" s="100">
        <f t="shared" si="106"/>
        <v>16833.25</v>
      </c>
    </row>
    <row r="288" spans="1:21" ht="30" customHeight="1">
      <c r="A288" s="26">
        <v>10</v>
      </c>
      <c r="B288" s="97" t="s">
        <v>205</v>
      </c>
      <c r="C288" s="98">
        <v>10029.65</v>
      </c>
      <c r="D288" s="98">
        <v>0</v>
      </c>
      <c r="E288" s="99">
        <f>114.5+138.5+926+14</f>
        <v>1193</v>
      </c>
      <c r="F288" s="100">
        <f>94.7+30.75+590</f>
        <v>715.45</v>
      </c>
      <c r="G288" s="100">
        <f t="shared" si="99"/>
        <v>11938.1</v>
      </c>
      <c r="H288" s="100">
        <v>0</v>
      </c>
      <c r="I288" s="100">
        <v>0</v>
      </c>
      <c r="J288" s="100">
        <f t="shared" si="100"/>
        <v>0</v>
      </c>
      <c r="K288" s="100">
        <v>204</v>
      </c>
      <c r="L288" s="100">
        <v>245</v>
      </c>
      <c r="M288" s="100">
        <f t="shared" si="101"/>
        <v>449</v>
      </c>
      <c r="N288" s="100">
        <v>0</v>
      </c>
      <c r="O288" s="100">
        <v>0</v>
      </c>
      <c r="P288" s="100">
        <f t="shared" si="102"/>
        <v>0</v>
      </c>
      <c r="Q288" s="100">
        <f t="shared" si="103"/>
        <v>1397</v>
      </c>
      <c r="R288" s="100">
        <f t="shared" si="104"/>
        <v>960.45</v>
      </c>
      <c r="S288" s="100">
        <f t="shared" si="105"/>
        <v>2357.4499999999998</v>
      </c>
      <c r="T288" s="100">
        <f t="shared" si="106"/>
        <v>12387.099999999999</v>
      </c>
    </row>
    <row r="289" spans="1:20" ht="30" customHeight="1">
      <c r="A289" s="26">
        <v>11</v>
      </c>
      <c r="B289" s="97" t="s">
        <v>206</v>
      </c>
      <c r="C289" s="98">
        <v>11540.73</v>
      </c>
      <c r="D289" s="98">
        <v>57.53</v>
      </c>
      <c r="E289" s="99">
        <f>114.5+96.5+819+13</f>
        <v>1043</v>
      </c>
      <c r="F289" s="100">
        <f>93.8+41.5+533</f>
        <v>668.3</v>
      </c>
      <c r="G289" s="100">
        <f t="shared" si="99"/>
        <v>13309.56</v>
      </c>
      <c r="H289" s="100">
        <v>0</v>
      </c>
      <c r="I289" s="100">
        <v>0</v>
      </c>
      <c r="J289" s="100">
        <f t="shared" si="100"/>
        <v>0</v>
      </c>
      <c r="K289" s="100">
        <v>186</v>
      </c>
      <c r="L289" s="100">
        <v>246</v>
      </c>
      <c r="M289" s="100">
        <f t="shared" si="101"/>
        <v>432</v>
      </c>
      <c r="N289" s="100">
        <v>379</v>
      </c>
      <c r="O289" s="100">
        <v>296</v>
      </c>
      <c r="P289" s="100">
        <f t="shared" si="102"/>
        <v>675</v>
      </c>
      <c r="Q289" s="100">
        <f t="shared" si="103"/>
        <v>1608</v>
      </c>
      <c r="R289" s="100">
        <f t="shared" si="104"/>
        <v>1210.3</v>
      </c>
      <c r="S289" s="100">
        <f t="shared" si="105"/>
        <v>2818.3</v>
      </c>
      <c r="T289" s="100">
        <f t="shared" si="106"/>
        <v>14416.56</v>
      </c>
    </row>
    <row r="290" spans="1:20" ht="30" customHeight="1">
      <c r="A290" s="26">
        <v>12</v>
      </c>
      <c r="B290" s="97" t="s">
        <v>207</v>
      </c>
      <c r="C290" s="98">
        <v>8354.119999999999</v>
      </c>
      <c r="D290" s="98">
        <v>2.86</v>
      </c>
      <c r="E290" s="99">
        <f>76.84+59.07+681.08+11.51</f>
        <v>828.5</v>
      </c>
      <c r="F290" s="100">
        <f>60+6.5+433+1.45</f>
        <v>500.95</v>
      </c>
      <c r="G290" s="100">
        <f t="shared" si="99"/>
        <v>9686.43</v>
      </c>
      <c r="H290" s="100">
        <v>0</v>
      </c>
      <c r="I290" s="100">
        <v>0</v>
      </c>
      <c r="J290" s="100">
        <f t="shared" si="100"/>
        <v>0</v>
      </c>
      <c r="K290" s="100">
        <v>19</v>
      </c>
      <c r="L290" s="100">
        <v>0</v>
      </c>
      <c r="M290" s="100">
        <f t="shared" si="101"/>
        <v>19</v>
      </c>
      <c r="N290" s="100">
        <v>21</v>
      </c>
      <c r="O290" s="100">
        <v>25</v>
      </c>
      <c r="P290" s="100">
        <f t="shared" si="102"/>
        <v>46</v>
      </c>
      <c r="Q290" s="100">
        <f t="shared" si="103"/>
        <v>868.5</v>
      </c>
      <c r="R290" s="100">
        <f t="shared" si="104"/>
        <v>525.95000000000005</v>
      </c>
      <c r="S290" s="100">
        <f t="shared" si="105"/>
        <v>1394.45</v>
      </c>
      <c r="T290" s="100">
        <f t="shared" si="106"/>
        <v>9751.43</v>
      </c>
    </row>
    <row r="291" spans="1:20" ht="30" customHeight="1">
      <c r="A291" s="26">
        <v>13</v>
      </c>
      <c r="B291" s="97" t="s">
        <v>238</v>
      </c>
      <c r="C291" s="98">
        <v>0</v>
      </c>
      <c r="D291" s="98">
        <v>0</v>
      </c>
      <c r="E291" s="99">
        <v>5.15</v>
      </c>
      <c r="F291" s="100">
        <v>0</v>
      </c>
      <c r="G291" s="100">
        <f t="shared" si="99"/>
        <v>5.15</v>
      </c>
      <c r="H291" s="100">
        <v>0</v>
      </c>
      <c r="I291" s="100">
        <v>0</v>
      </c>
      <c r="J291" s="100">
        <f t="shared" si="100"/>
        <v>0</v>
      </c>
      <c r="K291" s="100">
        <v>0</v>
      </c>
      <c r="L291" s="100">
        <v>0</v>
      </c>
      <c r="M291" s="100">
        <f t="shared" si="101"/>
        <v>0</v>
      </c>
      <c r="N291" s="100">
        <v>0</v>
      </c>
      <c r="O291" s="100">
        <v>0</v>
      </c>
      <c r="P291" s="100">
        <f t="shared" si="102"/>
        <v>0</v>
      </c>
      <c r="Q291" s="100">
        <f t="shared" si="103"/>
        <v>5.15</v>
      </c>
      <c r="R291" s="100">
        <f t="shared" si="104"/>
        <v>0</v>
      </c>
      <c r="S291" s="100">
        <f t="shared" si="105"/>
        <v>5.15</v>
      </c>
      <c r="T291" s="100">
        <f t="shared" si="106"/>
        <v>5.15</v>
      </c>
    </row>
    <row r="292" spans="1:20" ht="30" customHeight="1">
      <c r="A292" s="26">
        <v>15</v>
      </c>
      <c r="B292" s="97" t="s">
        <v>237</v>
      </c>
      <c r="C292" s="98">
        <v>0</v>
      </c>
      <c r="D292" s="98">
        <v>0</v>
      </c>
      <c r="E292" s="99">
        <f>6-0.12</f>
        <v>5.88</v>
      </c>
      <c r="F292" s="100">
        <v>0</v>
      </c>
      <c r="G292" s="100">
        <f t="shared" si="99"/>
        <v>5.88</v>
      </c>
      <c r="H292" s="100">
        <v>0</v>
      </c>
      <c r="I292" s="100">
        <v>0</v>
      </c>
      <c r="J292" s="100">
        <f t="shared" si="100"/>
        <v>0</v>
      </c>
      <c r="K292" s="100">
        <v>0</v>
      </c>
      <c r="L292" s="100">
        <v>0</v>
      </c>
      <c r="M292" s="100">
        <f t="shared" si="101"/>
        <v>0</v>
      </c>
      <c r="N292" s="100">
        <v>0</v>
      </c>
      <c r="O292" s="100">
        <v>0</v>
      </c>
      <c r="P292" s="100">
        <f t="shared" si="102"/>
        <v>0</v>
      </c>
      <c r="Q292" s="100">
        <f t="shared" si="103"/>
        <v>5.88</v>
      </c>
      <c r="R292" s="100">
        <f t="shared" si="104"/>
        <v>0</v>
      </c>
      <c r="S292" s="100">
        <f t="shared" si="105"/>
        <v>5.88</v>
      </c>
      <c r="T292" s="100">
        <f t="shared" si="106"/>
        <v>5.88</v>
      </c>
    </row>
    <row r="293" spans="1:20" ht="30" customHeight="1">
      <c r="A293" s="26">
        <v>17</v>
      </c>
      <c r="B293" s="97" t="s">
        <v>208</v>
      </c>
      <c r="C293" s="98">
        <v>0</v>
      </c>
      <c r="D293" s="98">
        <v>0</v>
      </c>
      <c r="E293" s="99">
        <v>0</v>
      </c>
      <c r="F293" s="100">
        <f>33-1.45</f>
        <v>31.55</v>
      </c>
      <c r="G293" s="100">
        <f t="shared" si="99"/>
        <v>31.55</v>
      </c>
      <c r="H293" s="100">
        <v>0</v>
      </c>
      <c r="I293" s="100">
        <v>0</v>
      </c>
      <c r="J293" s="100">
        <f t="shared" si="100"/>
        <v>0</v>
      </c>
      <c r="K293" s="100">
        <v>0</v>
      </c>
      <c r="L293" s="100">
        <v>0</v>
      </c>
      <c r="M293" s="100">
        <f t="shared" si="101"/>
        <v>0</v>
      </c>
      <c r="N293" s="100">
        <v>0</v>
      </c>
      <c r="O293" s="100">
        <v>0</v>
      </c>
      <c r="P293" s="100">
        <f t="shared" si="102"/>
        <v>0</v>
      </c>
      <c r="Q293" s="100">
        <f t="shared" si="103"/>
        <v>0</v>
      </c>
      <c r="R293" s="100">
        <f t="shared" si="104"/>
        <v>31.55</v>
      </c>
      <c r="S293" s="100">
        <f t="shared" si="105"/>
        <v>31.55</v>
      </c>
      <c r="T293" s="100">
        <f t="shared" si="106"/>
        <v>31.55</v>
      </c>
    </row>
    <row r="294" spans="1:20" s="15" customFormat="1" ht="30" customHeight="1">
      <c r="A294" s="40"/>
      <c r="B294" s="126" t="s">
        <v>209</v>
      </c>
      <c r="C294" s="120">
        <f t="shared" ref="C294:D294" si="113">SUM(C279:C293)</f>
        <v>116942.98</v>
      </c>
      <c r="D294" s="120">
        <f t="shared" si="113"/>
        <v>182.91000000000003</v>
      </c>
      <c r="E294" s="121">
        <f t="shared" ref="E294:T294" si="114">SUM(E279:E293)</f>
        <v>10177</v>
      </c>
      <c r="F294" s="121">
        <f t="shared" si="114"/>
        <v>5998</v>
      </c>
      <c r="G294" s="121">
        <f t="shared" si="114"/>
        <v>133300.88999999998</v>
      </c>
      <c r="H294" s="121">
        <f t="shared" si="114"/>
        <v>954</v>
      </c>
      <c r="I294" s="121">
        <f t="shared" si="114"/>
        <v>3057</v>
      </c>
      <c r="J294" s="121">
        <f t="shared" si="114"/>
        <v>4011</v>
      </c>
      <c r="K294" s="121">
        <f t="shared" si="114"/>
        <v>1636</v>
      </c>
      <c r="L294" s="121">
        <f t="shared" si="114"/>
        <v>1860</v>
      </c>
      <c r="M294" s="121">
        <f t="shared" si="114"/>
        <v>3496</v>
      </c>
      <c r="N294" s="121">
        <f t="shared" si="114"/>
        <v>2788</v>
      </c>
      <c r="O294" s="121">
        <f t="shared" si="114"/>
        <v>1930</v>
      </c>
      <c r="P294" s="121">
        <f t="shared" si="114"/>
        <v>4718</v>
      </c>
      <c r="Q294" s="121">
        <f t="shared" si="114"/>
        <v>15555</v>
      </c>
      <c r="R294" s="121">
        <f t="shared" si="114"/>
        <v>12845</v>
      </c>
      <c r="S294" s="121">
        <f t="shared" si="114"/>
        <v>28400.000000000004</v>
      </c>
      <c r="T294" s="121">
        <f t="shared" si="114"/>
        <v>145525.88999999998</v>
      </c>
    </row>
    <row r="295" spans="1:20" ht="30" customHeight="1">
      <c r="A295" s="26">
        <v>1</v>
      </c>
      <c r="B295" s="97" t="s">
        <v>216</v>
      </c>
      <c r="C295" s="98">
        <v>0</v>
      </c>
      <c r="D295" s="98">
        <v>0</v>
      </c>
      <c r="E295" s="99">
        <v>10000</v>
      </c>
      <c r="F295" s="100">
        <v>12500</v>
      </c>
      <c r="G295" s="100">
        <f t="shared" si="99"/>
        <v>22500</v>
      </c>
      <c r="H295" s="100">
        <v>0</v>
      </c>
      <c r="I295" s="100">
        <v>0</v>
      </c>
      <c r="J295" s="100">
        <f t="shared" si="100"/>
        <v>0</v>
      </c>
      <c r="K295" s="100">
        <v>0</v>
      </c>
      <c r="L295" s="100">
        <v>0</v>
      </c>
      <c r="M295" s="100">
        <f t="shared" si="101"/>
        <v>0</v>
      </c>
      <c r="N295" s="100">
        <v>0</v>
      </c>
      <c r="O295" s="100">
        <v>0</v>
      </c>
      <c r="P295" s="100">
        <f t="shared" si="102"/>
        <v>0</v>
      </c>
      <c r="Q295" s="100">
        <f t="shared" si="103"/>
        <v>10000</v>
      </c>
      <c r="R295" s="100">
        <f t="shared" si="104"/>
        <v>12500</v>
      </c>
      <c r="S295" s="100">
        <f t="shared" si="105"/>
        <v>22500</v>
      </c>
      <c r="T295" s="100">
        <f t="shared" si="106"/>
        <v>22500</v>
      </c>
    </row>
    <row r="296" spans="1:20" s="15" customFormat="1" ht="30" customHeight="1">
      <c r="A296" s="40"/>
      <c r="B296" s="126" t="s">
        <v>211</v>
      </c>
      <c r="C296" s="120">
        <f t="shared" ref="C296:T296" si="115">C295</f>
        <v>0</v>
      </c>
      <c r="D296" s="120">
        <f t="shared" si="115"/>
        <v>0</v>
      </c>
      <c r="E296" s="120">
        <f t="shared" si="115"/>
        <v>10000</v>
      </c>
      <c r="F296" s="120">
        <f t="shared" si="115"/>
        <v>12500</v>
      </c>
      <c r="G296" s="120">
        <f t="shared" si="115"/>
        <v>22500</v>
      </c>
      <c r="H296" s="120">
        <f t="shared" si="115"/>
        <v>0</v>
      </c>
      <c r="I296" s="120">
        <f t="shared" si="115"/>
        <v>0</v>
      </c>
      <c r="J296" s="120">
        <f t="shared" si="115"/>
        <v>0</v>
      </c>
      <c r="K296" s="120">
        <f t="shared" si="115"/>
        <v>0</v>
      </c>
      <c r="L296" s="120">
        <f t="shared" si="115"/>
        <v>0</v>
      </c>
      <c r="M296" s="120">
        <f t="shared" si="115"/>
        <v>0</v>
      </c>
      <c r="N296" s="120">
        <f t="shared" si="115"/>
        <v>0</v>
      </c>
      <c r="O296" s="120">
        <f t="shared" si="115"/>
        <v>0</v>
      </c>
      <c r="P296" s="120">
        <f t="shared" si="115"/>
        <v>0</v>
      </c>
      <c r="Q296" s="120">
        <f t="shared" si="115"/>
        <v>10000</v>
      </c>
      <c r="R296" s="120">
        <f t="shared" si="115"/>
        <v>12500</v>
      </c>
      <c r="S296" s="120">
        <f t="shared" si="115"/>
        <v>22500</v>
      </c>
      <c r="T296" s="120">
        <f t="shared" si="115"/>
        <v>22500</v>
      </c>
    </row>
    <row r="297" spans="1:20" s="62" customFormat="1" ht="30" customHeight="1">
      <c r="A297" s="40"/>
      <c r="B297" s="126" t="s">
        <v>210</v>
      </c>
      <c r="C297" s="120">
        <f t="shared" ref="C297:R297" si="116">+C296+C294+C278+C273+C267+C264+C242+C227+C225+C187+C137+C91+C276</f>
        <v>394796.99999999994</v>
      </c>
      <c r="D297" s="120">
        <f t="shared" si="116"/>
        <v>138804.65</v>
      </c>
      <c r="E297" s="120">
        <f t="shared" si="116"/>
        <v>154502.35</v>
      </c>
      <c r="F297" s="120">
        <f t="shared" si="116"/>
        <v>49697</v>
      </c>
      <c r="G297" s="120">
        <f t="shared" si="116"/>
        <v>737801.00000000012</v>
      </c>
      <c r="H297" s="120">
        <f t="shared" si="116"/>
        <v>12598</v>
      </c>
      <c r="I297" s="120">
        <f t="shared" si="116"/>
        <v>10872</v>
      </c>
      <c r="J297" s="120">
        <f t="shared" si="116"/>
        <v>23470</v>
      </c>
      <c r="K297" s="120">
        <f t="shared" si="116"/>
        <v>7072</v>
      </c>
      <c r="L297" s="120">
        <f t="shared" si="116"/>
        <v>3020</v>
      </c>
      <c r="M297" s="120">
        <f t="shared" si="116"/>
        <v>10092</v>
      </c>
      <c r="N297" s="120">
        <f t="shared" si="116"/>
        <v>13557</v>
      </c>
      <c r="O297" s="120">
        <f t="shared" si="116"/>
        <v>5928</v>
      </c>
      <c r="P297" s="120">
        <f t="shared" si="116"/>
        <v>19485</v>
      </c>
      <c r="Q297" s="120">
        <f t="shared" si="116"/>
        <v>187729.35</v>
      </c>
      <c r="R297" s="120">
        <f t="shared" si="116"/>
        <v>69517</v>
      </c>
      <c r="S297" s="120">
        <f>+S296+S294+S278+S273+S267+S264+S242+S227+S225+S187+S137+S91+S276</f>
        <v>257246.35</v>
      </c>
      <c r="T297" s="120">
        <f>+T296+T294+T278+T273+T267+T264+T242+T227+T225+T187+T137+T91+T276</f>
        <v>790847.99999999988</v>
      </c>
    </row>
    <row r="298" spans="1:20" ht="20.100000000000001" customHeight="1">
      <c r="A298" s="24"/>
      <c r="B298" s="138"/>
      <c r="C298" s="138"/>
      <c r="D298" s="138"/>
      <c r="E298" s="138"/>
      <c r="F298" s="138"/>
      <c r="G298" s="138"/>
    </row>
  </sheetData>
  <sheetProtection password="C172" sheet="1" objects="1" scenarios="1" selectLockedCells="1" selectUnlockedCells="1"/>
  <mergeCells count="19">
    <mergeCell ref="R2:S2"/>
    <mergeCell ref="Q5:S5"/>
    <mergeCell ref="A2:B2"/>
    <mergeCell ref="A4:A6"/>
    <mergeCell ref="H5:I5"/>
    <mergeCell ref="J5:J6"/>
    <mergeCell ref="M5:M6"/>
    <mergeCell ref="H4:J4"/>
    <mergeCell ref="K4:L4"/>
    <mergeCell ref="G5:G6"/>
    <mergeCell ref="P5:P6"/>
    <mergeCell ref="C4:G4"/>
    <mergeCell ref="C5:F5"/>
    <mergeCell ref="T5:T6"/>
    <mergeCell ref="B298:G298"/>
    <mergeCell ref="Q4:S4"/>
    <mergeCell ref="E3:P3"/>
    <mergeCell ref="N4:O4"/>
    <mergeCell ref="T3:T4"/>
  </mergeCells>
  <printOptions horizontalCentered="1"/>
  <pageMargins left="0.25" right="0.25" top="0.75" bottom="0.75" header="0.31496062992126" footer="0.31496062992126"/>
  <pageSetup paperSize="9" scale="45" orientation="landscape" r:id="rId1"/>
  <rowBreaks count="5" manualBreakCount="5">
    <brk id="112" max="20" man="1"/>
    <brk id="149" max="20" man="1"/>
    <brk id="176" max="20" man="1"/>
    <brk id="219" max="20" man="1"/>
    <brk id="26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I299"/>
  <sheetViews>
    <sheetView tabSelected="1" view="pageBreakPreview" topLeftCell="A4" zoomScale="64" zoomScaleNormal="100" zoomScaleSheetLayoutView="64" workbookViewId="0">
      <pane xSplit="2" ySplit="6" topLeftCell="C10" activePane="bottomRight" state="frozen"/>
      <selection activeCell="A4" sqref="A4"/>
      <selection pane="topRight" activeCell="C4" sqref="C4"/>
      <selection pane="bottomLeft" activeCell="A8" sqref="A8"/>
      <selection pane="bottomRight" activeCell="E280" sqref="E280"/>
    </sheetView>
  </sheetViews>
  <sheetFormatPr defaultColWidth="9.140625" defaultRowHeight="20.100000000000001" customHeight="1"/>
  <cols>
    <col min="1" max="1" width="5.5703125" style="18" customWidth="1"/>
    <col min="2" max="2" width="39.7109375" style="20" customWidth="1"/>
    <col min="3" max="3" width="15.42578125" style="20" customWidth="1"/>
    <col min="4" max="4" width="14.5703125" style="20" customWidth="1"/>
    <col min="5" max="5" width="14.140625" style="19" customWidth="1"/>
    <col min="6" max="6" width="14.7109375" style="25" customWidth="1"/>
    <col min="7" max="16384" width="9.140625" style="13"/>
  </cols>
  <sheetData>
    <row r="1" spans="1:6" s="8" customFormat="1" ht="20.100000000000001" customHeight="1">
      <c r="A1" s="21"/>
      <c r="B1" s="21"/>
      <c r="C1" s="21"/>
      <c r="D1" s="21"/>
      <c r="E1" s="74"/>
      <c r="F1" s="21"/>
    </row>
    <row r="2" spans="1:6" s="9" customFormat="1" ht="20.100000000000001" customHeight="1">
      <c r="A2" s="140"/>
      <c r="B2" s="140"/>
      <c r="C2" s="63"/>
      <c r="D2" s="63"/>
      <c r="E2" s="75"/>
      <c r="F2" s="63"/>
    </row>
    <row r="3" spans="1:6" s="4" customFormat="1" ht="28.5" customHeight="1">
      <c r="A3" s="22"/>
      <c r="B3" s="23"/>
      <c r="C3" s="23"/>
      <c r="D3" s="23"/>
      <c r="E3" s="140" t="s">
        <v>236</v>
      </c>
      <c r="F3" s="140"/>
    </row>
    <row r="4" spans="1:6" s="4" customFormat="1" ht="28.5" customHeight="1">
      <c r="A4" s="151" t="s">
        <v>261</v>
      </c>
      <c r="B4" s="152"/>
      <c r="C4" s="152"/>
      <c r="D4" s="152"/>
      <c r="E4" s="152"/>
      <c r="F4" s="153"/>
    </row>
    <row r="5" spans="1:6" s="4" customFormat="1" ht="28.5" customHeight="1">
      <c r="A5" s="94"/>
      <c r="B5" s="94"/>
      <c r="C5" s="94"/>
      <c r="D5" s="94"/>
      <c r="E5" s="94"/>
      <c r="F5" s="95" t="s">
        <v>262</v>
      </c>
    </row>
    <row r="6" spans="1:6" s="10" customFormat="1" ht="20.100000000000001" customHeight="1">
      <c r="A6" s="145" t="s">
        <v>0</v>
      </c>
      <c r="B6" s="3" t="s">
        <v>6</v>
      </c>
      <c r="C6" s="147" t="s">
        <v>246</v>
      </c>
      <c r="D6" s="147"/>
      <c r="E6" s="147"/>
      <c r="F6" s="148"/>
    </row>
    <row r="7" spans="1:6" s="10" customFormat="1" ht="20.100000000000001" customHeight="1">
      <c r="A7" s="145"/>
      <c r="B7" s="73"/>
      <c r="C7" s="149"/>
      <c r="D7" s="149"/>
      <c r="E7" s="149"/>
      <c r="F7" s="139" t="s">
        <v>3</v>
      </c>
    </row>
    <row r="8" spans="1:6" s="11" customFormat="1" ht="72" customHeight="1">
      <c r="A8" s="145"/>
      <c r="B8" s="3"/>
      <c r="C8" s="3" t="s">
        <v>239</v>
      </c>
      <c r="D8" s="3" t="s">
        <v>240</v>
      </c>
      <c r="E8" s="76" t="s">
        <v>213</v>
      </c>
      <c r="F8" s="139"/>
    </row>
    <row r="9" spans="1:6" s="12" customFormat="1" ht="19.5" customHeight="1">
      <c r="A9" s="64"/>
      <c r="B9" s="64"/>
      <c r="C9" s="87">
        <v>1</v>
      </c>
      <c r="D9" s="87">
        <v>2</v>
      </c>
      <c r="E9" s="88">
        <v>3</v>
      </c>
      <c r="F9" s="87" t="s">
        <v>260</v>
      </c>
    </row>
    <row r="10" spans="1:6" s="10" customFormat="1" ht="30" customHeight="1">
      <c r="A10" s="26">
        <v>1</v>
      </c>
      <c r="B10" s="27" t="s">
        <v>7</v>
      </c>
      <c r="C10" s="65">
        <v>0</v>
      </c>
      <c r="D10" s="65">
        <v>0</v>
      </c>
      <c r="E10" s="65">
        <v>0</v>
      </c>
      <c r="F10" s="28">
        <f>+C10+D10+E10</f>
        <v>0</v>
      </c>
    </row>
    <row r="11" spans="1:6" ht="30" customHeight="1">
      <c r="A11" s="26">
        <v>2</v>
      </c>
      <c r="B11" s="27" t="s">
        <v>8</v>
      </c>
      <c r="C11" s="65">
        <v>0</v>
      </c>
      <c r="D11" s="65">
        <v>0</v>
      </c>
      <c r="E11" s="65">
        <v>0</v>
      </c>
      <c r="F11" s="28">
        <f t="shared" ref="F11:F74" si="0">+C11+D11+E11</f>
        <v>0</v>
      </c>
    </row>
    <row r="12" spans="1:6" s="14" customFormat="1" ht="30" customHeight="1">
      <c r="A12" s="29"/>
      <c r="B12" s="30" t="s">
        <v>7</v>
      </c>
      <c r="C12" s="66">
        <f>C10+C11</f>
        <v>0</v>
      </c>
      <c r="D12" s="66">
        <f t="shared" ref="D12:F12" si="1">D10+D11</f>
        <v>0</v>
      </c>
      <c r="E12" s="78">
        <f t="shared" si="1"/>
        <v>0</v>
      </c>
      <c r="F12" s="78">
        <f t="shared" si="1"/>
        <v>0</v>
      </c>
    </row>
    <row r="13" spans="1:6" ht="30" customHeight="1">
      <c r="A13" s="26">
        <v>3</v>
      </c>
      <c r="B13" s="27" t="s">
        <v>9</v>
      </c>
      <c r="C13" s="65">
        <v>0</v>
      </c>
      <c r="D13" s="65">
        <v>0</v>
      </c>
      <c r="E13" s="65">
        <v>0</v>
      </c>
      <c r="F13" s="28">
        <f t="shared" si="0"/>
        <v>0</v>
      </c>
    </row>
    <row r="14" spans="1:6" ht="30" customHeight="1">
      <c r="A14" s="26">
        <v>4</v>
      </c>
      <c r="B14" s="27" t="s">
        <v>10</v>
      </c>
      <c r="C14" s="65">
        <v>0</v>
      </c>
      <c r="D14" s="65">
        <v>0</v>
      </c>
      <c r="E14" s="65">
        <v>0</v>
      </c>
      <c r="F14" s="28">
        <f t="shared" si="0"/>
        <v>0</v>
      </c>
    </row>
    <row r="15" spans="1:6" s="14" customFormat="1" ht="30" customHeight="1">
      <c r="A15" s="29"/>
      <c r="B15" s="30" t="s">
        <v>9</v>
      </c>
      <c r="C15" s="33">
        <f t="shared" ref="C15:E15" si="2">+C13+C14</f>
        <v>0</v>
      </c>
      <c r="D15" s="33">
        <f t="shared" si="2"/>
        <v>0</v>
      </c>
      <c r="E15" s="79">
        <f t="shared" si="2"/>
        <v>0</v>
      </c>
      <c r="F15" s="78">
        <f t="shared" ref="F15" si="3">F13+F14</f>
        <v>0</v>
      </c>
    </row>
    <row r="16" spans="1:6" ht="30" customHeight="1">
      <c r="A16" s="26">
        <v>5</v>
      </c>
      <c r="B16" s="27" t="s">
        <v>11</v>
      </c>
      <c r="C16" s="65">
        <v>0</v>
      </c>
      <c r="D16" s="65">
        <v>0</v>
      </c>
      <c r="E16" s="77">
        <v>100</v>
      </c>
      <c r="F16" s="28">
        <f t="shared" si="0"/>
        <v>100</v>
      </c>
    </row>
    <row r="17" spans="1:6" ht="30" customHeight="1">
      <c r="A17" s="26">
        <v>6</v>
      </c>
      <c r="B17" s="27" t="s">
        <v>12</v>
      </c>
      <c r="C17" s="65">
        <v>0</v>
      </c>
      <c r="D17" s="65">
        <v>0</v>
      </c>
      <c r="E17" s="77">
        <v>0</v>
      </c>
      <c r="F17" s="28">
        <f t="shared" si="0"/>
        <v>0</v>
      </c>
    </row>
    <row r="18" spans="1:6" s="14" customFormat="1" ht="30" customHeight="1">
      <c r="A18" s="29"/>
      <c r="B18" s="30" t="s">
        <v>11</v>
      </c>
      <c r="C18" s="67">
        <f t="shared" ref="C18:E18" si="4">+C16+C17</f>
        <v>0</v>
      </c>
      <c r="D18" s="67">
        <f t="shared" si="4"/>
        <v>0</v>
      </c>
      <c r="E18" s="80">
        <f t="shared" si="4"/>
        <v>100</v>
      </c>
      <c r="F18" s="78">
        <f t="shared" ref="F18" si="5">F16+F17</f>
        <v>100</v>
      </c>
    </row>
    <row r="19" spans="1:6" ht="30" customHeight="1">
      <c r="A19" s="26">
        <v>7</v>
      </c>
      <c r="B19" s="27" t="s">
        <v>13</v>
      </c>
      <c r="C19" s="65">
        <v>0</v>
      </c>
      <c r="D19" s="65">
        <v>0</v>
      </c>
      <c r="E19" s="65">
        <v>0</v>
      </c>
      <c r="F19" s="28">
        <f t="shared" si="0"/>
        <v>0</v>
      </c>
    </row>
    <row r="20" spans="1:6" ht="30" customHeight="1">
      <c r="A20" s="26">
        <v>8</v>
      </c>
      <c r="B20" s="27" t="s">
        <v>14</v>
      </c>
      <c r="C20" s="65">
        <v>0</v>
      </c>
      <c r="D20" s="65">
        <v>0</v>
      </c>
      <c r="E20" s="65">
        <v>0</v>
      </c>
      <c r="F20" s="28">
        <f t="shared" si="0"/>
        <v>0</v>
      </c>
    </row>
    <row r="21" spans="1:6" s="14" customFormat="1" ht="30" customHeight="1">
      <c r="A21" s="29"/>
      <c r="B21" s="30" t="s">
        <v>13</v>
      </c>
      <c r="C21" s="34">
        <f t="shared" ref="C21:E21" si="6">+C19+C20</f>
        <v>0</v>
      </c>
      <c r="D21" s="34">
        <f t="shared" si="6"/>
        <v>0</v>
      </c>
      <c r="E21" s="80">
        <f t="shared" si="6"/>
        <v>0</v>
      </c>
      <c r="F21" s="78">
        <f t="shared" ref="F21" si="7">F19+F20</f>
        <v>0</v>
      </c>
    </row>
    <row r="22" spans="1:6" ht="30" customHeight="1">
      <c r="A22" s="26">
        <v>9</v>
      </c>
      <c r="B22" s="27" t="s">
        <v>15</v>
      </c>
      <c r="C22" s="65">
        <v>0</v>
      </c>
      <c r="D22" s="65">
        <v>0</v>
      </c>
      <c r="E22" s="65">
        <v>0</v>
      </c>
      <c r="F22" s="28">
        <f t="shared" si="0"/>
        <v>0</v>
      </c>
    </row>
    <row r="23" spans="1:6" ht="30" customHeight="1">
      <c r="A23" s="26">
        <v>10</v>
      </c>
      <c r="B23" s="27" t="s">
        <v>16</v>
      </c>
      <c r="C23" s="65">
        <v>0</v>
      </c>
      <c r="D23" s="65">
        <v>0</v>
      </c>
      <c r="E23" s="65">
        <v>0</v>
      </c>
      <c r="F23" s="28">
        <f t="shared" si="0"/>
        <v>0</v>
      </c>
    </row>
    <row r="24" spans="1:6" ht="30" customHeight="1">
      <c r="A24" s="26">
        <v>11</v>
      </c>
      <c r="B24" s="37" t="s">
        <v>17</v>
      </c>
      <c r="C24" s="65">
        <v>0</v>
      </c>
      <c r="D24" s="65">
        <v>0</v>
      </c>
      <c r="E24" s="65">
        <v>0</v>
      </c>
      <c r="F24" s="28">
        <f t="shared" si="0"/>
        <v>0</v>
      </c>
    </row>
    <row r="25" spans="1:6" ht="30" customHeight="1">
      <c r="A25" s="26">
        <v>12</v>
      </c>
      <c r="B25" s="27" t="s">
        <v>18</v>
      </c>
      <c r="C25" s="65">
        <v>0</v>
      </c>
      <c r="D25" s="65">
        <v>0</v>
      </c>
      <c r="E25" s="65">
        <v>0</v>
      </c>
      <c r="F25" s="28">
        <f t="shared" si="0"/>
        <v>0</v>
      </c>
    </row>
    <row r="26" spans="1:6" ht="30" customHeight="1">
      <c r="A26" s="26">
        <v>13</v>
      </c>
      <c r="B26" s="27" t="s">
        <v>19</v>
      </c>
      <c r="C26" s="65">
        <v>0</v>
      </c>
      <c r="D26" s="65">
        <v>0</v>
      </c>
      <c r="E26" s="65">
        <v>0</v>
      </c>
      <c r="F26" s="28">
        <f t="shared" si="0"/>
        <v>0</v>
      </c>
    </row>
    <row r="27" spans="1:6" ht="30" customHeight="1">
      <c r="A27" s="26">
        <v>14</v>
      </c>
      <c r="B27" s="58" t="s">
        <v>241</v>
      </c>
      <c r="C27" s="65">
        <v>0</v>
      </c>
      <c r="D27" s="65">
        <v>0</v>
      </c>
      <c r="E27" s="65">
        <v>0</v>
      </c>
      <c r="F27" s="28">
        <f t="shared" si="0"/>
        <v>0</v>
      </c>
    </row>
    <row r="28" spans="1:6" ht="30" customHeight="1">
      <c r="A28" s="26">
        <v>15</v>
      </c>
      <c r="B28" s="38" t="s">
        <v>20</v>
      </c>
      <c r="C28" s="65">
        <v>0</v>
      </c>
      <c r="D28" s="65">
        <v>0</v>
      </c>
      <c r="E28" s="65">
        <v>0</v>
      </c>
      <c r="F28" s="28">
        <f t="shared" si="0"/>
        <v>0</v>
      </c>
    </row>
    <row r="29" spans="1:6" s="14" customFormat="1" ht="30" customHeight="1">
      <c r="A29" s="29"/>
      <c r="B29" s="30" t="s">
        <v>15</v>
      </c>
      <c r="C29" s="67">
        <f t="shared" ref="C29:D29" si="8">SUM(C22:C28)</f>
        <v>0</v>
      </c>
      <c r="D29" s="67">
        <f t="shared" si="8"/>
        <v>0</v>
      </c>
      <c r="E29" s="80">
        <f t="shared" ref="E29" si="9">SUM(E22:E28)</f>
        <v>0</v>
      </c>
      <c r="F29" s="78">
        <f t="shared" ref="F29" si="10">F27+F28</f>
        <v>0</v>
      </c>
    </row>
    <row r="30" spans="1:6" s="14" customFormat="1" ht="30" customHeight="1">
      <c r="A30" s="29">
        <v>16</v>
      </c>
      <c r="B30" s="27" t="s">
        <v>21</v>
      </c>
      <c r="C30" s="65">
        <v>0</v>
      </c>
      <c r="D30" s="65">
        <v>0</v>
      </c>
      <c r="E30" s="65">
        <v>0</v>
      </c>
      <c r="F30" s="28">
        <f t="shared" si="0"/>
        <v>0</v>
      </c>
    </row>
    <row r="31" spans="1:6" ht="30" customHeight="1">
      <c r="A31" s="26">
        <v>17</v>
      </c>
      <c r="B31" s="27" t="s">
        <v>22</v>
      </c>
      <c r="C31" s="65">
        <v>0</v>
      </c>
      <c r="D31" s="65">
        <v>0</v>
      </c>
      <c r="E31" s="65">
        <v>0</v>
      </c>
      <c r="F31" s="28">
        <f t="shared" si="0"/>
        <v>0</v>
      </c>
    </row>
    <row r="32" spans="1:6" ht="30" customHeight="1">
      <c r="A32" s="26">
        <v>18</v>
      </c>
      <c r="B32" s="27" t="s">
        <v>23</v>
      </c>
      <c r="C32" s="65">
        <v>0</v>
      </c>
      <c r="D32" s="65">
        <v>0</v>
      </c>
      <c r="E32" s="65">
        <v>0</v>
      </c>
      <c r="F32" s="28">
        <f t="shared" si="0"/>
        <v>0</v>
      </c>
    </row>
    <row r="33" spans="1:6" s="14" customFormat="1" ht="30" customHeight="1">
      <c r="A33" s="29"/>
      <c r="B33" s="30" t="s">
        <v>22</v>
      </c>
      <c r="C33" s="31">
        <f t="shared" ref="C33:E33" si="11">+C31+C32</f>
        <v>0</v>
      </c>
      <c r="D33" s="31">
        <f t="shared" si="11"/>
        <v>0</v>
      </c>
      <c r="E33" s="81">
        <f t="shared" si="11"/>
        <v>0</v>
      </c>
      <c r="F33" s="78">
        <f t="shared" ref="F33" si="12">F31+F32</f>
        <v>0</v>
      </c>
    </row>
    <row r="34" spans="1:6" ht="30" customHeight="1">
      <c r="A34" s="26">
        <v>19</v>
      </c>
      <c r="B34" s="27" t="s">
        <v>24</v>
      </c>
      <c r="C34" s="65">
        <v>0</v>
      </c>
      <c r="D34" s="65">
        <v>0</v>
      </c>
      <c r="E34" s="65">
        <v>0</v>
      </c>
      <c r="F34" s="28">
        <f t="shared" si="0"/>
        <v>0</v>
      </c>
    </row>
    <row r="35" spans="1:6" ht="30" customHeight="1">
      <c r="A35" s="26">
        <v>20</v>
      </c>
      <c r="B35" s="5" t="s">
        <v>220</v>
      </c>
      <c r="C35" s="65">
        <v>0</v>
      </c>
      <c r="D35" s="65">
        <v>0</v>
      </c>
      <c r="E35" s="65">
        <v>0</v>
      </c>
      <c r="F35" s="28">
        <f t="shared" si="0"/>
        <v>0</v>
      </c>
    </row>
    <row r="36" spans="1:6" ht="30" customHeight="1">
      <c r="A36" s="26">
        <v>21</v>
      </c>
      <c r="B36" s="5" t="s">
        <v>221</v>
      </c>
      <c r="C36" s="65">
        <v>0</v>
      </c>
      <c r="D36" s="65">
        <v>0</v>
      </c>
      <c r="E36" s="65">
        <v>0</v>
      </c>
      <c r="F36" s="28">
        <f t="shared" si="0"/>
        <v>0</v>
      </c>
    </row>
    <row r="37" spans="1:6" s="14" customFormat="1" ht="30" customHeight="1">
      <c r="A37" s="29"/>
      <c r="B37" s="30" t="s">
        <v>24</v>
      </c>
      <c r="C37" s="66">
        <f t="shared" ref="C37:E37" si="13">+C34+C35+C36</f>
        <v>0</v>
      </c>
      <c r="D37" s="66">
        <f t="shared" si="13"/>
        <v>0</v>
      </c>
      <c r="E37" s="78">
        <f t="shared" si="13"/>
        <v>0</v>
      </c>
      <c r="F37" s="78">
        <f t="shared" ref="F37" si="14">F35+F36</f>
        <v>0</v>
      </c>
    </row>
    <row r="38" spans="1:6" ht="30" customHeight="1">
      <c r="A38" s="26">
        <v>22</v>
      </c>
      <c r="B38" s="27" t="s">
        <v>25</v>
      </c>
      <c r="C38" s="65">
        <v>0</v>
      </c>
      <c r="D38" s="65">
        <v>199.23</v>
      </c>
      <c r="E38" s="77">
        <v>0</v>
      </c>
      <c r="F38" s="28">
        <f t="shared" si="0"/>
        <v>199.23</v>
      </c>
    </row>
    <row r="39" spans="1:6" ht="30" customHeight="1">
      <c r="A39" s="26">
        <v>23</v>
      </c>
      <c r="B39" s="58" t="s">
        <v>242</v>
      </c>
      <c r="C39" s="65">
        <v>0</v>
      </c>
      <c r="D39" s="65">
        <v>0</v>
      </c>
      <c r="E39" s="77">
        <v>0</v>
      </c>
      <c r="F39" s="28">
        <f t="shared" si="0"/>
        <v>0</v>
      </c>
    </row>
    <row r="40" spans="1:6" s="14" customFormat="1" ht="30" customHeight="1">
      <c r="A40" s="29"/>
      <c r="B40" s="30" t="s">
        <v>25</v>
      </c>
      <c r="C40" s="31">
        <f t="shared" ref="C40:E40" si="15">+C38+C39</f>
        <v>0</v>
      </c>
      <c r="D40" s="31">
        <f t="shared" si="15"/>
        <v>199.23</v>
      </c>
      <c r="E40" s="81">
        <f t="shared" si="15"/>
        <v>0</v>
      </c>
      <c r="F40" s="78">
        <f t="shared" ref="F40" si="16">F38+F39</f>
        <v>199.23</v>
      </c>
    </row>
    <row r="41" spans="1:6" ht="30" customHeight="1">
      <c r="A41" s="26">
        <v>24</v>
      </c>
      <c r="B41" s="27" t="s">
        <v>26</v>
      </c>
      <c r="C41" s="65">
        <v>0</v>
      </c>
      <c r="D41" s="65">
        <v>0</v>
      </c>
      <c r="E41" s="77">
        <v>0</v>
      </c>
      <c r="F41" s="28">
        <f t="shared" si="0"/>
        <v>0</v>
      </c>
    </row>
    <row r="42" spans="1:6" ht="30" customHeight="1">
      <c r="A42" s="26">
        <v>25</v>
      </c>
      <c r="B42" s="27" t="s">
        <v>27</v>
      </c>
      <c r="C42" s="65">
        <v>0</v>
      </c>
      <c r="D42" s="65">
        <v>0</v>
      </c>
      <c r="E42" s="77">
        <v>0</v>
      </c>
      <c r="F42" s="28">
        <f t="shared" si="0"/>
        <v>0</v>
      </c>
    </row>
    <row r="43" spans="1:6" s="14" customFormat="1" ht="30" customHeight="1">
      <c r="A43" s="29"/>
      <c r="B43" s="30" t="s">
        <v>26</v>
      </c>
      <c r="C43" s="66">
        <f t="shared" ref="C43:E43" si="17">+C41+C42</f>
        <v>0</v>
      </c>
      <c r="D43" s="66">
        <f t="shared" si="17"/>
        <v>0</v>
      </c>
      <c r="E43" s="78">
        <f t="shared" si="17"/>
        <v>0</v>
      </c>
      <c r="F43" s="78">
        <f t="shared" ref="F43" si="18">F41+F42</f>
        <v>0</v>
      </c>
    </row>
    <row r="44" spans="1:6" ht="30" customHeight="1">
      <c r="A44" s="26">
        <v>26</v>
      </c>
      <c r="B44" s="27" t="s">
        <v>28</v>
      </c>
      <c r="C44" s="65">
        <v>0</v>
      </c>
      <c r="D44" s="65">
        <v>0</v>
      </c>
      <c r="E44" s="77">
        <v>50</v>
      </c>
      <c r="F44" s="28">
        <f t="shared" si="0"/>
        <v>50</v>
      </c>
    </row>
    <row r="45" spans="1:6" ht="30" customHeight="1">
      <c r="A45" s="26">
        <v>27</v>
      </c>
      <c r="B45" s="27" t="s">
        <v>29</v>
      </c>
      <c r="C45" s="65">
        <v>0</v>
      </c>
      <c r="D45" s="65">
        <v>0</v>
      </c>
      <c r="E45" s="77">
        <v>0</v>
      </c>
      <c r="F45" s="28">
        <f t="shared" si="0"/>
        <v>0</v>
      </c>
    </row>
    <row r="46" spans="1:6" ht="30" customHeight="1">
      <c r="A46" s="26">
        <v>28</v>
      </c>
      <c r="B46" s="27" t="s">
        <v>30</v>
      </c>
      <c r="C46" s="65">
        <v>0</v>
      </c>
      <c r="D46" s="65">
        <v>0</v>
      </c>
      <c r="E46" s="77">
        <v>0</v>
      </c>
      <c r="F46" s="28">
        <f t="shared" si="0"/>
        <v>0</v>
      </c>
    </row>
    <row r="47" spans="1:6" s="14" customFormat="1" ht="30" customHeight="1">
      <c r="A47" s="29"/>
      <c r="B47" s="30" t="s">
        <v>28</v>
      </c>
      <c r="C47" s="31">
        <f t="shared" ref="C47:F47" si="19">+C44+C45+C46</f>
        <v>0</v>
      </c>
      <c r="D47" s="31">
        <f t="shared" si="19"/>
        <v>0</v>
      </c>
      <c r="E47" s="81">
        <f t="shared" si="19"/>
        <v>50</v>
      </c>
      <c r="F47" s="81">
        <f t="shared" si="19"/>
        <v>50</v>
      </c>
    </row>
    <row r="48" spans="1:6" ht="30" customHeight="1">
      <c r="A48" s="26">
        <v>29</v>
      </c>
      <c r="B48" s="27" t="s">
        <v>31</v>
      </c>
      <c r="C48" s="65">
        <v>0</v>
      </c>
      <c r="D48" s="65">
        <v>0</v>
      </c>
      <c r="E48" s="65">
        <v>0</v>
      </c>
      <c r="F48" s="28">
        <f t="shared" si="0"/>
        <v>0</v>
      </c>
    </row>
    <row r="49" spans="1:6" ht="30" customHeight="1">
      <c r="A49" s="26">
        <v>30</v>
      </c>
      <c r="B49" s="27" t="s">
        <v>32</v>
      </c>
      <c r="C49" s="65">
        <v>0</v>
      </c>
      <c r="D49" s="65">
        <v>0</v>
      </c>
      <c r="E49" s="65">
        <v>0</v>
      </c>
      <c r="F49" s="28">
        <f t="shared" si="0"/>
        <v>0</v>
      </c>
    </row>
    <row r="50" spans="1:6" ht="30" customHeight="1">
      <c r="A50" s="26">
        <v>31</v>
      </c>
      <c r="B50" s="27" t="s">
        <v>33</v>
      </c>
      <c r="C50" s="65">
        <v>0</v>
      </c>
      <c r="D50" s="65">
        <v>0</v>
      </c>
      <c r="E50" s="65">
        <v>0</v>
      </c>
      <c r="F50" s="28">
        <f t="shared" si="0"/>
        <v>0</v>
      </c>
    </row>
    <row r="51" spans="1:6" ht="30" customHeight="1">
      <c r="A51" s="26">
        <v>32</v>
      </c>
      <c r="B51" s="5" t="s">
        <v>222</v>
      </c>
      <c r="C51" s="65">
        <v>0</v>
      </c>
      <c r="D51" s="65">
        <v>0</v>
      </c>
      <c r="E51" s="65">
        <v>0</v>
      </c>
      <c r="F51" s="28">
        <f t="shared" si="0"/>
        <v>0</v>
      </c>
    </row>
    <row r="52" spans="1:6" ht="30" customHeight="1">
      <c r="A52" s="26">
        <v>33</v>
      </c>
      <c r="B52" s="5" t="s">
        <v>223</v>
      </c>
      <c r="C52" s="65">
        <v>0</v>
      </c>
      <c r="D52" s="65">
        <v>0</v>
      </c>
      <c r="E52" s="65">
        <v>0</v>
      </c>
      <c r="F52" s="28">
        <f t="shared" si="0"/>
        <v>0</v>
      </c>
    </row>
    <row r="53" spans="1:6" s="14" customFormat="1" ht="30" customHeight="1">
      <c r="A53" s="29"/>
      <c r="B53" s="30" t="s">
        <v>33</v>
      </c>
      <c r="C53" s="66">
        <f t="shared" ref="C53:E53" si="20">+C52+C51+C50</f>
        <v>0</v>
      </c>
      <c r="D53" s="66">
        <f t="shared" si="20"/>
        <v>0</v>
      </c>
      <c r="E53" s="78">
        <f t="shared" si="20"/>
        <v>0</v>
      </c>
      <c r="F53" s="78">
        <f t="shared" ref="F53" si="21">F51+F52</f>
        <v>0</v>
      </c>
    </row>
    <row r="54" spans="1:6" ht="30" customHeight="1">
      <c r="A54" s="26">
        <v>34</v>
      </c>
      <c r="B54" s="27" t="s">
        <v>34</v>
      </c>
      <c r="C54" s="65">
        <v>0</v>
      </c>
      <c r="D54" s="65">
        <v>4.3899999999999997</v>
      </c>
      <c r="E54" s="77">
        <v>0</v>
      </c>
      <c r="F54" s="28">
        <f t="shared" si="0"/>
        <v>4.3899999999999997</v>
      </c>
    </row>
    <row r="55" spans="1:6" ht="30" customHeight="1">
      <c r="A55" s="26">
        <v>35</v>
      </c>
      <c r="B55" s="27" t="s">
        <v>35</v>
      </c>
      <c r="C55" s="65">
        <v>0</v>
      </c>
      <c r="D55" s="65">
        <v>0</v>
      </c>
      <c r="E55" s="77">
        <v>0</v>
      </c>
      <c r="F55" s="28">
        <f t="shared" si="0"/>
        <v>0</v>
      </c>
    </row>
    <row r="56" spans="1:6" s="14" customFormat="1" ht="30" customHeight="1">
      <c r="A56" s="29"/>
      <c r="B56" s="30" t="s">
        <v>34</v>
      </c>
      <c r="C56" s="31">
        <f t="shared" ref="C56:E56" si="22">+C54+C55</f>
        <v>0</v>
      </c>
      <c r="D56" s="31">
        <f t="shared" si="22"/>
        <v>4.3899999999999997</v>
      </c>
      <c r="E56" s="81">
        <f t="shared" si="22"/>
        <v>0</v>
      </c>
      <c r="F56" s="78">
        <f t="shared" ref="F56" si="23">F54+F55</f>
        <v>4.3899999999999997</v>
      </c>
    </row>
    <row r="57" spans="1:6" ht="30" customHeight="1">
      <c r="A57" s="26">
        <v>36</v>
      </c>
      <c r="B57" s="6" t="s">
        <v>225</v>
      </c>
      <c r="C57" s="77">
        <v>0</v>
      </c>
      <c r="D57" s="77">
        <v>0</v>
      </c>
      <c r="E57" s="77">
        <v>0</v>
      </c>
      <c r="F57" s="28">
        <f t="shared" si="0"/>
        <v>0</v>
      </c>
    </row>
    <row r="58" spans="1:6" ht="30" customHeight="1">
      <c r="A58" s="26">
        <v>37</v>
      </c>
      <c r="B58" s="5" t="s">
        <v>226</v>
      </c>
      <c r="C58" s="77">
        <v>0</v>
      </c>
      <c r="D58" s="77">
        <v>0</v>
      </c>
      <c r="E58" s="77">
        <v>0</v>
      </c>
      <c r="F58" s="28">
        <f t="shared" si="0"/>
        <v>0</v>
      </c>
    </row>
    <row r="59" spans="1:6" ht="30" customHeight="1">
      <c r="A59" s="26">
        <v>38</v>
      </c>
      <c r="B59" s="5" t="s">
        <v>224</v>
      </c>
      <c r="C59" s="77">
        <v>0</v>
      </c>
      <c r="D59" s="77">
        <v>0</v>
      </c>
      <c r="E59" s="77">
        <v>0</v>
      </c>
      <c r="F59" s="28">
        <f t="shared" si="0"/>
        <v>0</v>
      </c>
    </row>
    <row r="60" spans="1:6" s="14" customFormat="1" ht="30" customHeight="1">
      <c r="A60" s="29"/>
      <c r="B60" s="30" t="s">
        <v>36</v>
      </c>
      <c r="C60" s="66">
        <f t="shared" ref="C60:E60" si="24">+C57+C58+C59</f>
        <v>0</v>
      </c>
      <c r="D60" s="66">
        <f t="shared" si="24"/>
        <v>0</v>
      </c>
      <c r="E60" s="78">
        <f t="shared" si="24"/>
        <v>0</v>
      </c>
      <c r="F60" s="78">
        <f t="shared" ref="F60" si="25">F58+F59</f>
        <v>0</v>
      </c>
    </row>
    <row r="61" spans="1:6" ht="30" customHeight="1">
      <c r="A61" s="26">
        <v>39</v>
      </c>
      <c r="B61" s="38" t="s">
        <v>37</v>
      </c>
      <c r="C61" s="77">
        <v>0</v>
      </c>
      <c r="D61" s="77">
        <v>0</v>
      </c>
      <c r="E61" s="77">
        <v>0</v>
      </c>
      <c r="F61" s="28">
        <f t="shared" si="0"/>
        <v>0</v>
      </c>
    </row>
    <row r="62" spans="1:6" ht="30" customHeight="1">
      <c r="A62" s="26">
        <v>40</v>
      </c>
      <c r="B62" s="27" t="s">
        <v>38</v>
      </c>
      <c r="C62" s="77">
        <v>0</v>
      </c>
      <c r="D62" s="77">
        <v>0</v>
      </c>
      <c r="E62" s="77">
        <v>0</v>
      </c>
      <c r="F62" s="28">
        <f t="shared" si="0"/>
        <v>0</v>
      </c>
    </row>
    <row r="63" spans="1:6" s="14" customFormat="1" ht="30" customHeight="1">
      <c r="A63" s="29"/>
      <c r="B63" s="39" t="s">
        <v>37</v>
      </c>
      <c r="C63" s="33">
        <f t="shared" ref="C63:E63" si="26">+C61+C62</f>
        <v>0</v>
      </c>
      <c r="D63" s="33">
        <f t="shared" si="26"/>
        <v>0</v>
      </c>
      <c r="E63" s="79">
        <f t="shared" si="26"/>
        <v>0</v>
      </c>
      <c r="F63" s="78">
        <f t="shared" ref="F63" si="27">F61+F62</f>
        <v>0</v>
      </c>
    </row>
    <row r="64" spans="1:6" ht="30" customHeight="1">
      <c r="A64" s="26">
        <v>41</v>
      </c>
      <c r="B64" s="27" t="s">
        <v>39</v>
      </c>
      <c r="C64" s="65">
        <v>0</v>
      </c>
      <c r="D64" s="65">
        <v>0</v>
      </c>
      <c r="E64" s="65">
        <v>0</v>
      </c>
      <c r="F64" s="28">
        <f t="shared" si="0"/>
        <v>0</v>
      </c>
    </row>
    <row r="65" spans="1:6" ht="30" customHeight="1">
      <c r="A65" s="26">
        <v>42</v>
      </c>
      <c r="B65" s="5" t="s">
        <v>227</v>
      </c>
      <c r="C65" s="65">
        <v>0</v>
      </c>
      <c r="D65" s="65">
        <v>0</v>
      </c>
      <c r="E65" s="65">
        <v>0</v>
      </c>
      <c r="F65" s="28">
        <f t="shared" si="0"/>
        <v>0</v>
      </c>
    </row>
    <row r="66" spans="1:6" s="14" customFormat="1" ht="30" customHeight="1">
      <c r="A66" s="29"/>
      <c r="B66" s="30" t="s">
        <v>39</v>
      </c>
      <c r="C66" s="78">
        <f t="shared" ref="C66:E66" si="28">C64+C65</f>
        <v>0</v>
      </c>
      <c r="D66" s="78">
        <f t="shared" si="28"/>
        <v>0</v>
      </c>
      <c r="E66" s="78">
        <f t="shared" si="28"/>
        <v>0</v>
      </c>
      <c r="F66" s="78">
        <f t="shared" ref="F66" si="29">F64+F65</f>
        <v>0</v>
      </c>
    </row>
    <row r="67" spans="1:6" ht="30" customHeight="1">
      <c r="A67" s="26">
        <v>43</v>
      </c>
      <c r="B67" s="27" t="s">
        <v>40</v>
      </c>
      <c r="C67" s="65">
        <v>0</v>
      </c>
      <c r="D67" s="65">
        <v>0</v>
      </c>
      <c r="E67" s="65">
        <v>0</v>
      </c>
      <c r="F67" s="28">
        <f t="shared" si="0"/>
        <v>0</v>
      </c>
    </row>
    <row r="68" spans="1:6" ht="30" customHeight="1">
      <c r="A68" s="26">
        <v>44</v>
      </c>
      <c r="B68" s="27" t="s">
        <v>41</v>
      </c>
      <c r="C68" s="65">
        <v>0</v>
      </c>
      <c r="D68" s="65">
        <v>0</v>
      </c>
      <c r="E68" s="65">
        <v>0</v>
      </c>
      <c r="F68" s="28">
        <f t="shared" si="0"/>
        <v>0</v>
      </c>
    </row>
    <row r="69" spans="1:6" s="14" customFormat="1" ht="30" customHeight="1">
      <c r="A69" s="29"/>
      <c r="B69" s="30" t="s">
        <v>40</v>
      </c>
      <c r="C69" s="78">
        <f t="shared" ref="C69:E69" si="30">C67+C68</f>
        <v>0</v>
      </c>
      <c r="D69" s="78">
        <f t="shared" si="30"/>
        <v>0</v>
      </c>
      <c r="E69" s="78">
        <f t="shared" si="30"/>
        <v>0</v>
      </c>
      <c r="F69" s="78">
        <f t="shared" ref="F69" si="31">F67+F68</f>
        <v>0</v>
      </c>
    </row>
    <row r="70" spans="1:6" ht="30" customHeight="1">
      <c r="A70" s="26">
        <v>45</v>
      </c>
      <c r="B70" s="27" t="s">
        <v>42</v>
      </c>
      <c r="C70" s="65">
        <v>0</v>
      </c>
      <c r="D70" s="65">
        <v>0</v>
      </c>
      <c r="E70" s="65">
        <v>0</v>
      </c>
      <c r="F70" s="28">
        <f t="shared" si="0"/>
        <v>0</v>
      </c>
    </row>
    <row r="71" spans="1:6" ht="30" customHeight="1">
      <c r="A71" s="26">
        <v>46</v>
      </c>
      <c r="B71" s="27" t="s">
        <v>43</v>
      </c>
      <c r="C71" s="65">
        <v>0</v>
      </c>
      <c r="D71" s="65">
        <v>0</v>
      </c>
      <c r="E71" s="65">
        <v>0</v>
      </c>
      <c r="F71" s="28">
        <f t="shared" si="0"/>
        <v>0</v>
      </c>
    </row>
    <row r="72" spans="1:6" s="14" customFormat="1" ht="30" customHeight="1">
      <c r="A72" s="29"/>
      <c r="B72" s="30" t="s">
        <v>42</v>
      </c>
      <c r="C72" s="78">
        <f t="shared" ref="C72:E72" si="32">C70+C71</f>
        <v>0</v>
      </c>
      <c r="D72" s="78">
        <f t="shared" si="32"/>
        <v>0</v>
      </c>
      <c r="E72" s="78">
        <f t="shared" si="32"/>
        <v>0</v>
      </c>
      <c r="F72" s="78">
        <f t="shared" ref="F72" si="33">F70+F71</f>
        <v>0</v>
      </c>
    </row>
    <row r="73" spans="1:6" ht="30" customHeight="1">
      <c r="A73" s="26">
        <v>47</v>
      </c>
      <c r="B73" s="27" t="s">
        <v>217</v>
      </c>
      <c r="C73" s="65">
        <v>0</v>
      </c>
      <c r="D73" s="65">
        <v>0</v>
      </c>
      <c r="E73" s="65">
        <v>0</v>
      </c>
      <c r="F73" s="28">
        <f t="shared" si="0"/>
        <v>0</v>
      </c>
    </row>
    <row r="74" spans="1:6" ht="30" customHeight="1">
      <c r="A74" s="26">
        <v>48</v>
      </c>
      <c r="B74" s="58" t="s">
        <v>243</v>
      </c>
      <c r="C74" s="65">
        <v>0</v>
      </c>
      <c r="D74" s="65">
        <v>0</v>
      </c>
      <c r="E74" s="65">
        <v>0</v>
      </c>
      <c r="F74" s="28">
        <f t="shared" si="0"/>
        <v>0</v>
      </c>
    </row>
    <row r="75" spans="1:6" s="14" customFormat="1" ht="30" customHeight="1">
      <c r="A75" s="29"/>
      <c r="B75" s="30" t="s">
        <v>217</v>
      </c>
      <c r="C75" s="78">
        <f t="shared" ref="C75:E75" si="34">C73+C74</f>
        <v>0</v>
      </c>
      <c r="D75" s="78">
        <f t="shared" si="34"/>
        <v>0</v>
      </c>
      <c r="E75" s="78">
        <f t="shared" si="34"/>
        <v>0</v>
      </c>
      <c r="F75" s="78">
        <f t="shared" ref="F75" si="35">F73+F74</f>
        <v>0</v>
      </c>
    </row>
    <row r="76" spans="1:6" ht="30" customHeight="1">
      <c r="A76" s="26">
        <v>49</v>
      </c>
      <c r="B76" s="27" t="s">
        <v>44</v>
      </c>
      <c r="C76" s="65">
        <v>0</v>
      </c>
      <c r="D76" s="65">
        <v>0</v>
      </c>
      <c r="E76" s="65">
        <v>0</v>
      </c>
      <c r="F76" s="28">
        <f t="shared" ref="F76:F137" si="36">+C76+D76+E76</f>
        <v>0</v>
      </c>
    </row>
    <row r="77" spans="1:6" ht="30" customHeight="1">
      <c r="A77" s="26">
        <v>50</v>
      </c>
      <c r="B77" s="5" t="s">
        <v>228</v>
      </c>
      <c r="C77" s="65">
        <v>0</v>
      </c>
      <c r="D77" s="65">
        <v>0</v>
      </c>
      <c r="E77" s="65">
        <v>0</v>
      </c>
      <c r="F77" s="28">
        <f t="shared" si="36"/>
        <v>0</v>
      </c>
    </row>
    <row r="78" spans="1:6" ht="30" customHeight="1">
      <c r="A78" s="26">
        <v>51</v>
      </c>
      <c r="B78" s="27" t="s">
        <v>45</v>
      </c>
      <c r="C78" s="65">
        <v>0</v>
      </c>
      <c r="D78" s="65">
        <v>0</v>
      </c>
      <c r="E78" s="65">
        <v>0</v>
      </c>
      <c r="F78" s="28">
        <f t="shared" si="36"/>
        <v>0</v>
      </c>
    </row>
    <row r="79" spans="1:6" s="14" customFormat="1" ht="30" customHeight="1">
      <c r="A79" s="29"/>
      <c r="B79" s="30" t="s">
        <v>44</v>
      </c>
      <c r="C79" s="78">
        <f t="shared" ref="C79:E79" si="37">C77+C78</f>
        <v>0</v>
      </c>
      <c r="D79" s="78">
        <f t="shared" si="37"/>
        <v>0</v>
      </c>
      <c r="E79" s="78">
        <f t="shared" si="37"/>
        <v>0</v>
      </c>
      <c r="F79" s="78">
        <f t="shared" ref="F79" si="38">F77+F78</f>
        <v>0</v>
      </c>
    </row>
    <row r="80" spans="1:6" ht="30" customHeight="1">
      <c r="A80" s="26">
        <v>52</v>
      </c>
      <c r="B80" s="27" t="s">
        <v>46</v>
      </c>
      <c r="C80" s="65">
        <v>0</v>
      </c>
      <c r="D80" s="65">
        <v>0</v>
      </c>
      <c r="E80" s="65">
        <v>0</v>
      </c>
      <c r="F80" s="28">
        <f t="shared" si="36"/>
        <v>0</v>
      </c>
    </row>
    <row r="81" spans="1:6" ht="30" customHeight="1">
      <c r="A81" s="26">
        <v>53</v>
      </c>
      <c r="B81" s="27" t="s">
        <v>47</v>
      </c>
      <c r="C81" s="65">
        <v>0</v>
      </c>
      <c r="D81" s="65">
        <v>0</v>
      </c>
      <c r="E81" s="65">
        <v>0</v>
      </c>
      <c r="F81" s="28">
        <f t="shared" si="36"/>
        <v>0</v>
      </c>
    </row>
    <row r="82" spans="1:6" ht="30" customHeight="1">
      <c r="A82" s="26">
        <v>54</v>
      </c>
      <c r="B82" s="27" t="s">
        <v>48</v>
      </c>
      <c r="C82" s="65">
        <v>0</v>
      </c>
      <c r="D82" s="65">
        <v>0</v>
      </c>
      <c r="E82" s="65">
        <v>0</v>
      </c>
      <c r="F82" s="28">
        <f t="shared" si="36"/>
        <v>0</v>
      </c>
    </row>
    <row r="83" spans="1:6" s="14" customFormat="1" ht="30" customHeight="1">
      <c r="A83" s="29"/>
      <c r="B83" s="30" t="s">
        <v>46</v>
      </c>
      <c r="C83" s="78">
        <f t="shared" ref="C83:E83" si="39">C81+C82</f>
        <v>0</v>
      </c>
      <c r="D83" s="78">
        <f t="shared" si="39"/>
        <v>0</v>
      </c>
      <c r="E83" s="78">
        <f t="shared" si="39"/>
        <v>0</v>
      </c>
      <c r="F83" s="78">
        <f t="shared" ref="F83" si="40">F81+F82</f>
        <v>0</v>
      </c>
    </row>
    <row r="84" spans="1:6" ht="30" customHeight="1">
      <c r="A84" s="26">
        <v>55</v>
      </c>
      <c r="B84" s="27" t="s">
        <v>49</v>
      </c>
      <c r="C84" s="65">
        <v>0</v>
      </c>
      <c r="D84" s="65">
        <v>0</v>
      </c>
      <c r="E84" s="65">
        <v>0</v>
      </c>
      <c r="F84" s="28">
        <f t="shared" si="36"/>
        <v>0</v>
      </c>
    </row>
    <row r="85" spans="1:6" ht="30" customHeight="1">
      <c r="A85" s="26">
        <v>56</v>
      </c>
      <c r="B85" s="27" t="s">
        <v>50</v>
      </c>
      <c r="C85" s="65">
        <v>0</v>
      </c>
      <c r="D85" s="65">
        <v>0</v>
      </c>
      <c r="E85" s="65">
        <v>0</v>
      </c>
      <c r="F85" s="28">
        <f t="shared" si="36"/>
        <v>0</v>
      </c>
    </row>
    <row r="86" spans="1:6" s="14" customFormat="1" ht="30" customHeight="1">
      <c r="A86" s="29"/>
      <c r="B86" s="30" t="s">
        <v>49</v>
      </c>
      <c r="C86" s="78">
        <f t="shared" ref="C86:E86" si="41">C84+C85</f>
        <v>0</v>
      </c>
      <c r="D86" s="78">
        <f t="shared" si="41"/>
        <v>0</v>
      </c>
      <c r="E86" s="78">
        <f t="shared" si="41"/>
        <v>0</v>
      </c>
      <c r="F86" s="78">
        <f t="shared" ref="F86" si="42">F84+F85</f>
        <v>0</v>
      </c>
    </row>
    <row r="87" spans="1:6" ht="30" customHeight="1">
      <c r="A87" s="26">
        <v>57</v>
      </c>
      <c r="B87" s="27" t="s">
        <v>51</v>
      </c>
      <c r="C87" s="65">
        <v>0</v>
      </c>
      <c r="D87" s="65">
        <v>0</v>
      </c>
      <c r="E87" s="65">
        <v>0</v>
      </c>
      <c r="F87" s="28">
        <f t="shared" si="36"/>
        <v>0</v>
      </c>
    </row>
    <row r="88" spans="1:6" ht="30" customHeight="1">
      <c r="A88" s="26">
        <v>58</v>
      </c>
      <c r="B88" s="5" t="s">
        <v>229</v>
      </c>
      <c r="C88" s="65">
        <v>0</v>
      </c>
      <c r="D88" s="65">
        <v>0</v>
      </c>
      <c r="E88" s="65">
        <v>0</v>
      </c>
      <c r="F88" s="28">
        <f t="shared" si="36"/>
        <v>0</v>
      </c>
    </row>
    <row r="89" spans="1:6" s="14" customFormat="1" ht="30" customHeight="1">
      <c r="A89" s="29"/>
      <c r="B89" s="30" t="s">
        <v>51</v>
      </c>
      <c r="C89" s="78">
        <f t="shared" ref="C89:E89" si="43">C87+C88</f>
        <v>0</v>
      </c>
      <c r="D89" s="78">
        <f t="shared" si="43"/>
        <v>0</v>
      </c>
      <c r="E89" s="78">
        <f t="shared" si="43"/>
        <v>0</v>
      </c>
      <c r="F89" s="78">
        <f t="shared" ref="F89" si="44">F87+F88</f>
        <v>0</v>
      </c>
    </row>
    <row r="90" spans="1:6" ht="30" customHeight="1">
      <c r="A90" s="26">
        <v>59</v>
      </c>
      <c r="B90" s="27" t="s">
        <v>52</v>
      </c>
      <c r="C90" s="65">
        <v>0</v>
      </c>
      <c r="D90" s="65">
        <v>0</v>
      </c>
      <c r="E90" s="65">
        <v>0</v>
      </c>
      <c r="F90" s="28">
        <f t="shared" si="36"/>
        <v>0</v>
      </c>
    </row>
    <row r="91" spans="1:6" ht="30" customHeight="1">
      <c r="A91" s="26">
        <v>60</v>
      </c>
      <c r="B91" s="27" t="s">
        <v>53</v>
      </c>
      <c r="C91" s="65">
        <v>0</v>
      </c>
      <c r="D91" s="65">
        <v>0</v>
      </c>
      <c r="E91" s="65">
        <v>0</v>
      </c>
      <c r="F91" s="28">
        <f t="shared" si="36"/>
        <v>0</v>
      </c>
    </row>
    <row r="92" spans="1:6" ht="30" customHeight="1">
      <c r="A92" s="26">
        <v>61</v>
      </c>
      <c r="B92" s="5" t="s">
        <v>230</v>
      </c>
      <c r="C92" s="65">
        <v>0</v>
      </c>
      <c r="D92" s="65">
        <v>0</v>
      </c>
      <c r="E92" s="65">
        <v>0</v>
      </c>
      <c r="F92" s="28">
        <f t="shared" si="36"/>
        <v>0</v>
      </c>
    </row>
    <row r="93" spans="1:6" s="15" customFormat="1" ht="30" customHeight="1">
      <c r="A93" s="40"/>
      <c r="B93" s="41" t="s">
        <v>54</v>
      </c>
      <c r="C93" s="68">
        <f t="shared" ref="C93:F93" si="45">+C92+C91+C90+C89+C86+C83+C79+C75+C72+C69+C66+C63+C60+C56+C53+C48+C49+C47+C43+C40+C37+C33+C30+C29+C21+C18+C15+C12</f>
        <v>0</v>
      </c>
      <c r="D93" s="68">
        <f t="shared" si="45"/>
        <v>203.61999999999998</v>
      </c>
      <c r="E93" s="82">
        <f t="shared" si="45"/>
        <v>150</v>
      </c>
      <c r="F93" s="82">
        <f t="shared" si="45"/>
        <v>353.62</v>
      </c>
    </row>
    <row r="94" spans="1:6" ht="30" customHeight="1">
      <c r="A94" s="26">
        <v>1</v>
      </c>
      <c r="B94" s="27" t="s">
        <v>55</v>
      </c>
      <c r="C94" s="90">
        <v>0</v>
      </c>
      <c r="D94" s="90">
        <v>0</v>
      </c>
      <c r="E94" s="90">
        <v>0</v>
      </c>
      <c r="F94" s="28">
        <f>+C94+D94+E94</f>
        <v>0</v>
      </c>
    </row>
    <row r="95" spans="1:6" ht="30" customHeight="1">
      <c r="A95" s="26">
        <v>2</v>
      </c>
      <c r="B95" s="27" t="s">
        <v>56</v>
      </c>
      <c r="C95" s="90">
        <v>0</v>
      </c>
      <c r="D95" s="90">
        <v>0</v>
      </c>
      <c r="E95" s="90">
        <v>0</v>
      </c>
      <c r="F95" s="28">
        <f t="shared" si="36"/>
        <v>0</v>
      </c>
    </row>
    <row r="96" spans="1:6" ht="30" customHeight="1">
      <c r="A96" s="26">
        <v>3</v>
      </c>
      <c r="B96" s="27" t="s">
        <v>57</v>
      </c>
      <c r="C96" s="90">
        <v>0</v>
      </c>
      <c r="D96" s="90">
        <v>0</v>
      </c>
      <c r="E96" s="90">
        <v>0</v>
      </c>
      <c r="F96" s="28">
        <f t="shared" si="36"/>
        <v>0</v>
      </c>
    </row>
    <row r="97" spans="1:6" s="14" customFormat="1" ht="30" customHeight="1">
      <c r="A97" s="29"/>
      <c r="B97" s="30" t="s">
        <v>56</v>
      </c>
      <c r="C97" s="66">
        <f t="shared" ref="C97:E97" si="46">+C95+C96</f>
        <v>0</v>
      </c>
      <c r="D97" s="66">
        <f t="shared" si="46"/>
        <v>0</v>
      </c>
      <c r="E97" s="78">
        <f t="shared" si="46"/>
        <v>0</v>
      </c>
      <c r="F97" s="78">
        <f t="shared" ref="F97" si="47">F95+F96</f>
        <v>0</v>
      </c>
    </row>
    <row r="98" spans="1:6" ht="30" customHeight="1">
      <c r="A98" s="26">
        <v>4</v>
      </c>
      <c r="B98" s="27" t="s">
        <v>58</v>
      </c>
      <c r="C98" s="65">
        <v>0</v>
      </c>
      <c r="D98" s="65">
        <v>24.31</v>
      </c>
      <c r="E98" s="90">
        <v>567</v>
      </c>
      <c r="F98" s="28">
        <f t="shared" si="36"/>
        <v>591.30999999999995</v>
      </c>
    </row>
    <row r="99" spans="1:6" ht="30" customHeight="1">
      <c r="A99" s="26">
        <v>5</v>
      </c>
      <c r="B99" s="27" t="s">
        <v>59</v>
      </c>
      <c r="C99" s="65">
        <v>0</v>
      </c>
      <c r="D99" s="65">
        <v>0</v>
      </c>
      <c r="E99" s="90">
        <v>50</v>
      </c>
      <c r="F99" s="28">
        <f t="shared" si="36"/>
        <v>50</v>
      </c>
    </row>
    <row r="100" spans="1:6" ht="30" customHeight="1">
      <c r="A100" s="26">
        <v>6</v>
      </c>
      <c r="B100" s="27" t="s">
        <v>60</v>
      </c>
      <c r="C100" s="65">
        <v>0</v>
      </c>
      <c r="D100" s="65">
        <v>363</v>
      </c>
      <c r="E100" s="90">
        <v>150</v>
      </c>
      <c r="F100" s="28">
        <f t="shared" si="36"/>
        <v>513</v>
      </c>
    </row>
    <row r="101" spans="1:6" ht="30" customHeight="1">
      <c r="A101" s="26">
        <v>7</v>
      </c>
      <c r="B101" s="27" t="s">
        <v>61</v>
      </c>
      <c r="C101" s="65">
        <v>0</v>
      </c>
      <c r="D101" s="65">
        <v>0</v>
      </c>
      <c r="E101" s="90">
        <v>0</v>
      </c>
      <c r="F101" s="28">
        <f t="shared" si="36"/>
        <v>0</v>
      </c>
    </row>
    <row r="102" spans="1:6" s="14" customFormat="1" ht="30" customHeight="1">
      <c r="A102" s="29"/>
      <c r="B102" s="30" t="s">
        <v>60</v>
      </c>
      <c r="C102" s="66">
        <f t="shared" ref="C102:E102" si="48">+C100+C101</f>
        <v>0</v>
      </c>
      <c r="D102" s="66">
        <f t="shared" si="48"/>
        <v>363</v>
      </c>
      <c r="E102" s="78">
        <f t="shared" si="48"/>
        <v>150</v>
      </c>
      <c r="F102" s="78">
        <f t="shared" ref="F102" si="49">F100+F101</f>
        <v>513</v>
      </c>
    </row>
    <row r="103" spans="1:6" ht="30" customHeight="1">
      <c r="A103" s="26">
        <v>8</v>
      </c>
      <c r="B103" s="27" t="s">
        <v>62</v>
      </c>
      <c r="C103" s="65">
        <v>0</v>
      </c>
      <c r="D103" s="65">
        <v>0</v>
      </c>
      <c r="E103" s="65">
        <v>0</v>
      </c>
      <c r="F103" s="28">
        <f t="shared" si="36"/>
        <v>0</v>
      </c>
    </row>
    <row r="104" spans="1:6" ht="30" customHeight="1">
      <c r="A104" s="26">
        <v>9</v>
      </c>
      <c r="B104" s="27" t="s">
        <v>63</v>
      </c>
      <c r="C104" s="65">
        <v>0</v>
      </c>
      <c r="D104" s="65">
        <v>0</v>
      </c>
      <c r="E104" s="65">
        <v>0</v>
      </c>
      <c r="F104" s="28">
        <f t="shared" si="36"/>
        <v>0</v>
      </c>
    </row>
    <row r="105" spans="1:6" s="14" customFormat="1" ht="30" customHeight="1">
      <c r="A105" s="29"/>
      <c r="B105" s="30" t="s">
        <v>62</v>
      </c>
      <c r="C105" s="66">
        <f t="shared" ref="C105:E105" si="50">+C103+C104</f>
        <v>0</v>
      </c>
      <c r="D105" s="66">
        <f t="shared" si="50"/>
        <v>0</v>
      </c>
      <c r="E105" s="78">
        <f t="shared" si="50"/>
        <v>0</v>
      </c>
      <c r="F105" s="78">
        <f t="shared" ref="F105" si="51">F103+F104</f>
        <v>0</v>
      </c>
    </row>
    <row r="106" spans="1:6" ht="30" customHeight="1">
      <c r="A106" s="26">
        <v>10</v>
      </c>
      <c r="B106" s="27" t="s">
        <v>64</v>
      </c>
      <c r="C106" s="65">
        <v>0</v>
      </c>
      <c r="D106" s="65">
        <v>0</v>
      </c>
      <c r="E106" s="91">
        <v>25</v>
      </c>
      <c r="F106" s="28">
        <f t="shared" si="36"/>
        <v>25</v>
      </c>
    </row>
    <row r="107" spans="1:6" ht="30" customHeight="1">
      <c r="A107" s="26">
        <v>11</v>
      </c>
      <c r="B107" s="27" t="s">
        <v>65</v>
      </c>
      <c r="C107" s="65">
        <v>0</v>
      </c>
      <c r="D107" s="65">
        <v>0</v>
      </c>
      <c r="E107" s="91">
        <v>0</v>
      </c>
      <c r="F107" s="28">
        <f t="shared" si="36"/>
        <v>0</v>
      </c>
    </row>
    <row r="108" spans="1:6" s="14" customFormat="1" ht="30" customHeight="1">
      <c r="A108" s="29"/>
      <c r="B108" s="30" t="s">
        <v>64</v>
      </c>
      <c r="C108" s="66">
        <f t="shared" ref="C108:E108" si="52">+C106+C107</f>
        <v>0</v>
      </c>
      <c r="D108" s="66">
        <f t="shared" si="52"/>
        <v>0</v>
      </c>
      <c r="E108" s="78">
        <f t="shared" si="52"/>
        <v>25</v>
      </c>
      <c r="F108" s="78">
        <f t="shared" ref="F108" si="53">F106+F107</f>
        <v>25</v>
      </c>
    </row>
    <row r="109" spans="1:6" ht="30" customHeight="1">
      <c r="A109" s="26">
        <v>12</v>
      </c>
      <c r="B109" s="27" t="s">
        <v>66</v>
      </c>
      <c r="C109" s="65">
        <v>0</v>
      </c>
      <c r="D109" s="65">
        <v>300</v>
      </c>
      <c r="E109" s="90">
        <v>30</v>
      </c>
      <c r="F109" s="28">
        <f t="shared" si="36"/>
        <v>330</v>
      </c>
    </row>
    <row r="110" spans="1:6" ht="30" customHeight="1">
      <c r="A110" s="26">
        <v>13</v>
      </c>
      <c r="B110" s="38" t="s">
        <v>67</v>
      </c>
      <c r="C110" s="65">
        <v>0</v>
      </c>
      <c r="D110" s="65">
        <v>0</v>
      </c>
      <c r="E110" s="90">
        <v>0</v>
      </c>
      <c r="F110" s="28">
        <f t="shared" si="36"/>
        <v>0</v>
      </c>
    </row>
    <row r="111" spans="1:6" s="14" customFormat="1" ht="30" customHeight="1">
      <c r="A111" s="29"/>
      <c r="B111" s="30" t="s">
        <v>66</v>
      </c>
      <c r="C111" s="66">
        <f t="shared" ref="C111:E111" si="54">+C109+C110</f>
        <v>0</v>
      </c>
      <c r="D111" s="66">
        <f t="shared" si="54"/>
        <v>300</v>
      </c>
      <c r="E111" s="78">
        <f t="shared" si="54"/>
        <v>30</v>
      </c>
      <c r="F111" s="78">
        <f t="shared" ref="F111" si="55">F109+F110</f>
        <v>330</v>
      </c>
    </row>
    <row r="112" spans="1:6" s="14" customFormat="1" ht="30" customHeight="1">
      <c r="A112" s="26">
        <v>14</v>
      </c>
      <c r="B112" s="27" t="s">
        <v>68</v>
      </c>
      <c r="C112" s="65">
        <v>0</v>
      </c>
      <c r="D112" s="65">
        <v>0</v>
      </c>
      <c r="E112" s="65">
        <v>0</v>
      </c>
      <c r="F112" s="28">
        <f t="shared" si="36"/>
        <v>0</v>
      </c>
    </row>
    <row r="113" spans="1:9" ht="30" customHeight="1">
      <c r="A113" s="26">
        <v>15</v>
      </c>
      <c r="B113" s="27" t="s">
        <v>69</v>
      </c>
      <c r="C113" s="65">
        <v>0</v>
      </c>
      <c r="D113" s="65">
        <v>0</v>
      </c>
      <c r="E113" s="65">
        <v>0</v>
      </c>
      <c r="F113" s="28">
        <f t="shared" si="36"/>
        <v>0</v>
      </c>
    </row>
    <row r="114" spans="1:9" s="14" customFormat="1" ht="30" customHeight="1">
      <c r="A114" s="29"/>
      <c r="B114" s="30" t="s">
        <v>68</v>
      </c>
      <c r="C114" s="66">
        <f t="shared" ref="C114:E114" si="56">+C112+C113</f>
        <v>0</v>
      </c>
      <c r="D114" s="66">
        <f t="shared" si="56"/>
        <v>0</v>
      </c>
      <c r="E114" s="78">
        <f t="shared" si="56"/>
        <v>0</v>
      </c>
      <c r="F114" s="78">
        <f t="shared" ref="F114" si="57">F112+F113</f>
        <v>0</v>
      </c>
    </row>
    <row r="115" spans="1:9" ht="30" customHeight="1">
      <c r="A115" s="26">
        <v>16</v>
      </c>
      <c r="B115" s="38" t="s">
        <v>70</v>
      </c>
      <c r="C115" s="65">
        <v>0</v>
      </c>
      <c r="D115" s="65">
        <v>0</v>
      </c>
      <c r="E115" s="65">
        <v>0</v>
      </c>
      <c r="F115" s="28">
        <f t="shared" si="36"/>
        <v>0</v>
      </c>
    </row>
    <row r="116" spans="1:9" ht="30" customHeight="1">
      <c r="A116" s="26">
        <v>17</v>
      </c>
      <c r="B116" s="27" t="s">
        <v>71</v>
      </c>
      <c r="C116" s="65">
        <v>0</v>
      </c>
      <c r="D116" s="65">
        <v>0</v>
      </c>
      <c r="E116" s="65">
        <v>0</v>
      </c>
      <c r="F116" s="28">
        <f t="shared" si="36"/>
        <v>0</v>
      </c>
    </row>
    <row r="117" spans="1:9" s="14" customFormat="1" ht="30" customHeight="1">
      <c r="A117" s="29"/>
      <c r="B117" s="39" t="s">
        <v>70</v>
      </c>
      <c r="C117" s="66">
        <f t="shared" ref="C117:E117" si="58">+C115+C116</f>
        <v>0</v>
      </c>
      <c r="D117" s="66">
        <f t="shared" si="58"/>
        <v>0</v>
      </c>
      <c r="E117" s="78">
        <f t="shared" si="58"/>
        <v>0</v>
      </c>
      <c r="F117" s="78">
        <f t="shared" ref="F117" si="59">F115+F116</f>
        <v>0</v>
      </c>
    </row>
    <row r="118" spans="1:9" ht="30" customHeight="1">
      <c r="A118" s="26">
        <v>18</v>
      </c>
      <c r="B118" s="27" t="s">
        <v>72</v>
      </c>
      <c r="C118" s="65">
        <v>0</v>
      </c>
      <c r="D118" s="65">
        <v>0</v>
      </c>
      <c r="E118" s="90">
        <v>50</v>
      </c>
      <c r="F118" s="28">
        <f t="shared" si="36"/>
        <v>50</v>
      </c>
    </row>
    <row r="119" spans="1:9" ht="30" customHeight="1">
      <c r="A119" s="26">
        <v>19</v>
      </c>
      <c r="B119" s="27" t="s">
        <v>73</v>
      </c>
      <c r="C119" s="65">
        <v>0</v>
      </c>
      <c r="D119" s="65">
        <v>0</v>
      </c>
      <c r="E119" s="90">
        <v>15.75</v>
      </c>
      <c r="F119" s="28">
        <f t="shared" si="36"/>
        <v>15.75</v>
      </c>
    </row>
    <row r="120" spans="1:9" ht="30" customHeight="1">
      <c r="A120" s="26">
        <v>20</v>
      </c>
      <c r="B120" s="27" t="s">
        <v>74</v>
      </c>
      <c r="C120" s="65">
        <v>0</v>
      </c>
      <c r="D120" s="65">
        <v>0</v>
      </c>
      <c r="E120" s="90">
        <v>0</v>
      </c>
      <c r="F120" s="28">
        <f t="shared" si="36"/>
        <v>0</v>
      </c>
    </row>
    <row r="121" spans="1:9" s="14" customFormat="1" ht="30" customHeight="1">
      <c r="A121" s="29"/>
      <c r="B121" s="30" t="s">
        <v>73</v>
      </c>
      <c r="C121" s="66">
        <f t="shared" ref="C121:E121" si="60">+C119+C120</f>
        <v>0</v>
      </c>
      <c r="D121" s="66">
        <f t="shared" si="60"/>
        <v>0</v>
      </c>
      <c r="E121" s="78">
        <f t="shared" si="60"/>
        <v>15.75</v>
      </c>
      <c r="F121" s="78">
        <f t="shared" ref="F121" si="61">F119+F120</f>
        <v>15.75</v>
      </c>
    </row>
    <row r="122" spans="1:9" ht="30" customHeight="1">
      <c r="A122" s="26">
        <v>21</v>
      </c>
      <c r="B122" s="27" t="s">
        <v>75</v>
      </c>
      <c r="C122" s="65">
        <v>0</v>
      </c>
      <c r="D122" s="65">
        <v>0</v>
      </c>
      <c r="E122" s="90">
        <v>60</v>
      </c>
      <c r="F122" s="28">
        <f t="shared" si="36"/>
        <v>60</v>
      </c>
    </row>
    <row r="123" spans="1:9" ht="30" customHeight="1">
      <c r="A123" s="26">
        <v>22</v>
      </c>
      <c r="B123" s="27" t="s">
        <v>76</v>
      </c>
      <c r="C123" s="65">
        <v>0</v>
      </c>
      <c r="D123" s="65">
        <v>0</v>
      </c>
      <c r="E123" s="90">
        <v>50</v>
      </c>
      <c r="F123" s="28">
        <f t="shared" si="36"/>
        <v>50</v>
      </c>
    </row>
    <row r="124" spans="1:9" ht="30" customHeight="1">
      <c r="A124" s="26">
        <v>23</v>
      </c>
      <c r="B124" s="27" t="s">
        <v>77</v>
      </c>
      <c r="C124" s="65">
        <v>0</v>
      </c>
      <c r="D124" s="65">
        <v>0</v>
      </c>
      <c r="E124" s="90">
        <v>0</v>
      </c>
      <c r="F124" s="28">
        <f t="shared" si="36"/>
        <v>0</v>
      </c>
    </row>
    <row r="125" spans="1:9" ht="30" customHeight="1">
      <c r="A125" s="26">
        <v>24</v>
      </c>
      <c r="B125" s="27" t="s">
        <v>78</v>
      </c>
      <c r="C125" s="65">
        <v>0</v>
      </c>
      <c r="D125" s="65">
        <v>0</v>
      </c>
      <c r="E125" s="90">
        <v>0</v>
      </c>
      <c r="F125" s="28">
        <f t="shared" si="36"/>
        <v>0</v>
      </c>
    </row>
    <row r="126" spans="1:9" s="14" customFormat="1" ht="30" customHeight="1">
      <c r="A126" s="29"/>
      <c r="B126" s="30" t="s">
        <v>77</v>
      </c>
      <c r="C126" s="66">
        <f t="shared" ref="C126:E126" si="62">+C124+C125</f>
        <v>0</v>
      </c>
      <c r="D126" s="66">
        <f t="shared" si="62"/>
        <v>0</v>
      </c>
      <c r="E126" s="78">
        <f t="shared" si="62"/>
        <v>0</v>
      </c>
      <c r="F126" s="78">
        <f t="shared" ref="F126" si="63">F124+F125</f>
        <v>0</v>
      </c>
      <c r="G126" s="16"/>
      <c r="H126" s="16"/>
      <c r="I126" s="16"/>
    </row>
    <row r="127" spans="1:9" ht="30" customHeight="1">
      <c r="A127" s="26">
        <v>25</v>
      </c>
      <c r="B127" s="27" t="s">
        <v>79</v>
      </c>
      <c r="C127" s="65">
        <v>0</v>
      </c>
      <c r="D127" s="65">
        <v>0</v>
      </c>
      <c r="E127" s="65">
        <v>0</v>
      </c>
      <c r="F127" s="28">
        <f t="shared" si="36"/>
        <v>0</v>
      </c>
    </row>
    <row r="128" spans="1:9" ht="30" customHeight="1">
      <c r="A128" s="26">
        <v>26</v>
      </c>
      <c r="B128" s="27" t="s">
        <v>80</v>
      </c>
      <c r="C128" s="65">
        <v>0</v>
      </c>
      <c r="D128" s="65">
        <v>0</v>
      </c>
      <c r="E128" s="65">
        <v>0</v>
      </c>
      <c r="F128" s="28">
        <f t="shared" si="36"/>
        <v>0</v>
      </c>
    </row>
    <row r="129" spans="1:6" s="14" customFormat="1" ht="30" customHeight="1">
      <c r="A129" s="29"/>
      <c r="B129" s="30" t="s">
        <v>79</v>
      </c>
      <c r="C129" s="69">
        <f t="shared" ref="C129:E129" si="64">+C127+C128</f>
        <v>0</v>
      </c>
      <c r="D129" s="69">
        <f t="shared" si="64"/>
        <v>0</v>
      </c>
      <c r="E129" s="83">
        <f t="shared" si="64"/>
        <v>0</v>
      </c>
      <c r="F129" s="78">
        <f t="shared" ref="F129" si="65">F127+F128</f>
        <v>0</v>
      </c>
    </row>
    <row r="130" spans="1:6" ht="30" customHeight="1">
      <c r="A130" s="26">
        <v>27</v>
      </c>
      <c r="B130" s="27" t="s">
        <v>81</v>
      </c>
      <c r="C130" s="65">
        <v>0</v>
      </c>
      <c r="D130" s="65">
        <v>0</v>
      </c>
      <c r="E130" s="90">
        <v>40</v>
      </c>
      <c r="F130" s="28">
        <f t="shared" si="36"/>
        <v>40</v>
      </c>
    </row>
    <row r="131" spans="1:6" ht="30" customHeight="1">
      <c r="A131" s="26">
        <v>28</v>
      </c>
      <c r="B131" s="27" t="s">
        <v>82</v>
      </c>
      <c r="C131" s="65">
        <v>0</v>
      </c>
      <c r="D131" s="65">
        <v>0</v>
      </c>
      <c r="E131" s="90">
        <v>30</v>
      </c>
      <c r="F131" s="28">
        <f t="shared" si="36"/>
        <v>30</v>
      </c>
    </row>
    <row r="132" spans="1:6" ht="30" customHeight="1">
      <c r="A132" s="45">
        <v>29</v>
      </c>
      <c r="B132" s="38" t="s">
        <v>83</v>
      </c>
      <c r="C132" s="65">
        <v>0</v>
      </c>
      <c r="D132" s="65">
        <v>0</v>
      </c>
      <c r="E132" s="91">
        <v>0</v>
      </c>
      <c r="F132" s="28">
        <f t="shared" si="36"/>
        <v>0</v>
      </c>
    </row>
    <row r="133" spans="1:6" ht="30" customHeight="1">
      <c r="A133" s="26">
        <v>30</v>
      </c>
      <c r="B133" s="27" t="s">
        <v>84</v>
      </c>
      <c r="C133" s="65">
        <v>0</v>
      </c>
      <c r="D133" s="65">
        <v>0</v>
      </c>
      <c r="E133" s="91">
        <v>25</v>
      </c>
      <c r="F133" s="28">
        <f t="shared" si="36"/>
        <v>25</v>
      </c>
    </row>
    <row r="134" spans="1:6" ht="30" customHeight="1">
      <c r="A134" s="26">
        <v>31</v>
      </c>
      <c r="B134" s="27" t="s">
        <v>85</v>
      </c>
      <c r="C134" s="65">
        <v>0</v>
      </c>
      <c r="D134" s="65">
        <v>0</v>
      </c>
      <c r="E134" s="91">
        <v>15</v>
      </c>
      <c r="F134" s="28">
        <f t="shared" si="36"/>
        <v>15</v>
      </c>
    </row>
    <row r="135" spans="1:6" ht="30" customHeight="1">
      <c r="A135" s="26">
        <v>32</v>
      </c>
      <c r="B135" s="27" t="s">
        <v>86</v>
      </c>
      <c r="C135" s="65">
        <v>0</v>
      </c>
      <c r="D135" s="65">
        <v>0</v>
      </c>
      <c r="E135" s="91">
        <v>87</v>
      </c>
      <c r="F135" s="28">
        <f t="shared" si="36"/>
        <v>87</v>
      </c>
    </row>
    <row r="136" spans="1:6" ht="30" customHeight="1">
      <c r="A136" s="26">
        <v>33</v>
      </c>
      <c r="B136" s="27" t="s">
        <v>87</v>
      </c>
      <c r="C136" s="65">
        <v>0</v>
      </c>
      <c r="D136" s="65">
        <v>0</v>
      </c>
      <c r="E136" s="91">
        <v>0</v>
      </c>
      <c r="F136" s="28">
        <f t="shared" si="36"/>
        <v>0</v>
      </c>
    </row>
    <row r="137" spans="1:6" ht="30" customHeight="1">
      <c r="A137" s="26">
        <v>34</v>
      </c>
      <c r="B137" s="27" t="s">
        <v>88</v>
      </c>
      <c r="C137" s="65">
        <v>0</v>
      </c>
      <c r="D137" s="65">
        <v>0</v>
      </c>
      <c r="E137" s="91">
        <v>0</v>
      </c>
      <c r="F137" s="28">
        <f t="shared" si="36"/>
        <v>0</v>
      </c>
    </row>
    <row r="138" spans="1:6" s="14" customFormat="1" ht="30" customHeight="1">
      <c r="A138" s="29"/>
      <c r="B138" s="30" t="s">
        <v>87</v>
      </c>
      <c r="C138" s="66">
        <f t="shared" ref="C138:E138" si="66">+C136+C137</f>
        <v>0</v>
      </c>
      <c r="D138" s="66">
        <f t="shared" si="66"/>
        <v>0</v>
      </c>
      <c r="E138" s="78">
        <f t="shared" si="66"/>
        <v>0</v>
      </c>
      <c r="F138" s="78">
        <f t="shared" ref="F138" si="67">F136+F137</f>
        <v>0</v>
      </c>
    </row>
    <row r="139" spans="1:6" s="15" customFormat="1" ht="30" customHeight="1">
      <c r="A139" s="40"/>
      <c r="B139" s="46" t="s">
        <v>89</v>
      </c>
      <c r="C139" s="68">
        <f t="shared" ref="C139:F139" si="68">+C138+C135+C134+C133+C132+C131+C130+C129+C126+C123+C122+C121+C118+C117+C114+C111+C108+C105+C102+C99+C98+C97+C94</f>
        <v>0</v>
      </c>
      <c r="D139" s="68">
        <f t="shared" si="68"/>
        <v>687.31</v>
      </c>
      <c r="E139" s="82">
        <f t="shared" si="68"/>
        <v>1194.75</v>
      </c>
      <c r="F139" s="82">
        <f t="shared" si="68"/>
        <v>1882.06</v>
      </c>
    </row>
    <row r="140" spans="1:6" ht="30" customHeight="1">
      <c r="A140" s="26">
        <v>1</v>
      </c>
      <c r="B140" s="27" t="s">
        <v>90</v>
      </c>
      <c r="C140" s="65">
        <v>0</v>
      </c>
      <c r="D140" s="65">
        <v>0</v>
      </c>
      <c r="E140" s="90">
        <v>33</v>
      </c>
      <c r="F140" s="28">
        <f t="shared" ref="F140:F202" si="69">+C140+D140+E140</f>
        <v>33</v>
      </c>
    </row>
    <row r="141" spans="1:6" ht="30" customHeight="1">
      <c r="A141" s="26">
        <v>2</v>
      </c>
      <c r="B141" s="27" t="s">
        <v>91</v>
      </c>
      <c r="C141" s="65">
        <v>0</v>
      </c>
      <c r="D141" s="65">
        <v>0</v>
      </c>
      <c r="E141" s="90">
        <v>20</v>
      </c>
      <c r="F141" s="28">
        <f t="shared" si="69"/>
        <v>20</v>
      </c>
    </row>
    <row r="142" spans="1:6" ht="30" customHeight="1">
      <c r="A142" s="26">
        <v>3</v>
      </c>
      <c r="B142" s="27" t="s">
        <v>92</v>
      </c>
      <c r="C142" s="65">
        <v>0</v>
      </c>
      <c r="D142" s="65">
        <v>0</v>
      </c>
      <c r="E142" s="90">
        <v>25</v>
      </c>
      <c r="F142" s="28">
        <f t="shared" si="69"/>
        <v>25</v>
      </c>
    </row>
    <row r="143" spans="1:6" s="14" customFormat="1" ht="30" customHeight="1">
      <c r="A143" s="29"/>
      <c r="B143" s="30" t="s">
        <v>91</v>
      </c>
      <c r="C143" s="66">
        <f t="shared" ref="C143:E143" si="70">+C141+C142</f>
        <v>0</v>
      </c>
      <c r="D143" s="66">
        <f t="shared" si="70"/>
        <v>0</v>
      </c>
      <c r="E143" s="78">
        <f t="shared" si="70"/>
        <v>45</v>
      </c>
      <c r="F143" s="78">
        <f t="shared" ref="F143" si="71">F141+F142</f>
        <v>45</v>
      </c>
    </row>
    <row r="144" spans="1:6" ht="30" customHeight="1">
      <c r="A144" s="26">
        <v>4</v>
      </c>
      <c r="B144" s="27" t="s">
        <v>93</v>
      </c>
      <c r="C144" s="65">
        <v>0</v>
      </c>
      <c r="D144" s="65">
        <v>0</v>
      </c>
      <c r="E144" s="90">
        <v>60.5</v>
      </c>
      <c r="F144" s="28">
        <f t="shared" si="69"/>
        <v>60.5</v>
      </c>
    </row>
    <row r="145" spans="1:6" ht="30" customHeight="1">
      <c r="A145" s="26">
        <v>5</v>
      </c>
      <c r="B145" s="27" t="s">
        <v>94</v>
      </c>
      <c r="C145" s="65">
        <v>0</v>
      </c>
      <c r="D145" s="65">
        <v>0</v>
      </c>
      <c r="E145" s="90">
        <v>0</v>
      </c>
      <c r="F145" s="28">
        <f t="shared" si="69"/>
        <v>0</v>
      </c>
    </row>
    <row r="146" spans="1:6" s="14" customFormat="1" ht="30" customHeight="1">
      <c r="A146" s="29"/>
      <c r="B146" s="30" t="s">
        <v>93</v>
      </c>
      <c r="C146" s="66">
        <f t="shared" ref="C146:E146" si="72">+C144+C145</f>
        <v>0</v>
      </c>
      <c r="D146" s="66">
        <f t="shared" si="72"/>
        <v>0</v>
      </c>
      <c r="E146" s="78">
        <f t="shared" si="72"/>
        <v>60.5</v>
      </c>
      <c r="F146" s="78">
        <f t="shared" ref="F146" si="73">F144+F145</f>
        <v>60.5</v>
      </c>
    </row>
    <row r="147" spans="1:6" ht="30" customHeight="1">
      <c r="A147" s="26">
        <v>6</v>
      </c>
      <c r="B147" s="27" t="s">
        <v>95</v>
      </c>
      <c r="C147" s="65">
        <v>0</v>
      </c>
      <c r="D147" s="65">
        <v>0</v>
      </c>
      <c r="E147" s="90">
        <v>70.5</v>
      </c>
      <c r="F147" s="28">
        <f t="shared" si="69"/>
        <v>70.5</v>
      </c>
    </row>
    <row r="148" spans="1:6" ht="30" customHeight="1">
      <c r="A148" s="26">
        <v>7</v>
      </c>
      <c r="B148" s="27" t="s">
        <v>96</v>
      </c>
      <c r="C148" s="65">
        <v>0</v>
      </c>
      <c r="D148" s="65">
        <v>0</v>
      </c>
      <c r="E148" s="90">
        <v>0</v>
      </c>
      <c r="F148" s="28">
        <f t="shared" si="69"/>
        <v>0</v>
      </c>
    </row>
    <row r="149" spans="1:6" ht="30" customHeight="1">
      <c r="A149" s="26">
        <v>8</v>
      </c>
      <c r="B149" s="27" t="s">
        <v>97</v>
      </c>
      <c r="C149" s="65">
        <v>0</v>
      </c>
      <c r="D149" s="65">
        <v>0</v>
      </c>
      <c r="E149" s="90">
        <v>0</v>
      </c>
      <c r="F149" s="28">
        <f t="shared" si="69"/>
        <v>0</v>
      </c>
    </row>
    <row r="150" spans="1:6" s="14" customFormat="1" ht="30" customHeight="1">
      <c r="A150" s="29"/>
      <c r="B150" s="30" t="s">
        <v>95</v>
      </c>
      <c r="C150" s="66">
        <f t="shared" ref="C150:F150" si="74">+C147+C148+C149</f>
        <v>0</v>
      </c>
      <c r="D150" s="66">
        <f t="shared" si="74"/>
        <v>0</v>
      </c>
      <c r="E150" s="78">
        <f t="shared" si="74"/>
        <v>70.5</v>
      </c>
      <c r="F150" s="78">
        <f t="shared" si="74"/>
        <v>70.5</v>
      </c>
    </row>
    <row r="151" spans="1:6" ht="30" customHeight="1">
      <c r="A151" s="26">
        <v>9</v>
      </c>
      <c r="B151" s="27" t="s">
        <v>98</v>
      </c>
      <c r="C151" s="65">
        <v>0</v>
      </c>
      <c r="D151" s="65">
        <v>350</v>
      </c>
      <c r="E151" s="90">
        <v>0</v>
      </c>
      <c r="F151" s="28">
        <f t="shared" si="69"/>
        <v>350</v>
      </c>
    </row>
    <row r="152" spans="1:6" ht="30" customHeight="1">
      <c r="A152" s="26">
        <v>10</v>
      </c>
      <c r="B152" s="27" t="s">
        <v>99</v>
      </c>
      <c r="C152" s="65">
        <v>0</v>
      </c>
      <c r="D152" s="65">
        <v>0</v>
      </c>
      <c r="E152" s="65">
        <v>0</v>
      </c>
      <c r="F152" s="28">
        <f t="shared" si="69"/>
        <v>0</v>
      </c>
    </row>
    <row r="153" spans="1:6" ht="30" customHeight="1">
      <c r="A153" s="26">
        <v>11</v>
      </c>
      <c r="B153" s="27" t="s">
        <v>100</v>
      </c>
      <c r="C153" s="65">
        <v>0</v>
      </c>
      <c r="D153" s="65">
        <v>0</v>
      </c>
      <c r="E153" s="65">
        <v>0</v>
      </c>
      <c r="F153" s="28">
        <f t="shared" si="69"/>
        <v>0</v>
      </c>
    </row>
    <row r="154" spans="1:6" ht="30" customHeight="1">
      <c r="A154" s="26">
        <v>12</v>
      </c>
      <c r="B154" s="27" t="s">
        <v>101</v>
      </c>
      <c r="C154" s="65">
        <v>0</v>
      </c>
      <c r="D154" s="65">
        <v>0</v>
      </c>
      <c r="E154" s="65">
        <v>0</v>
      </c>
      <c r="F154" s="28">
        <f t="shared" si="69"/>
        <v>0</v>
      </c>
    </row>
    <row r="155" spans="1:6" ht="30" customHeight="1">
      <c r="A155" s="26">
        <v>13</v>
      </c>
      <c r="B155" s="27" t="s">
        <v>102</v>
      </c>
      <c r="C155" s="65">
        <v>0</v>
      </c>
      <c r="D155" s="65">
        <v>0</v>
      </c>
      <c r="E155" s="65">
        <v>0</v>
      </c>
      <c r="F155" s="28">
        <f t="shared" si="69"/>
        <v>0</v>
      </c>
    </row>
    <row r="156" spans="1:6" ht="30" customHeight="1">
      <c r="A156" s="26">
        <v>14</v>
      </c>
      <c r="B156" s="27" t="s">
        <v>103</v>
      </c>
      <c r="C156" s="65">
        <v>0</v>
      </c>
      <c r="D156" s="65">
        <v>0</v>
      </c>
      <c r="E156" s="65">
        <v>0</v>
      </c>
      <c r="F156" s="28">
        <f t="shared" si="69"/>
        <v>0</v>
      </c>
    </row>
    <row r="157" spans="1:6" ht="30" customHeight="1">
      <c r="A157" s="26">
        <v>15</v>
      </c>
      <c r="B157" s="27" t="s">
        <v>104</v>
      </c>
      <c r="C157" s="65">
        <v>0</v>
      </c>
      <c r="D157" s="65">
        <v>0</v>
      </c>
      <c r="E157" s="65">
        <v>0</v>
      </c>
      <c r="F157" s="28">
        <f t="shared" si="69"/>
        <v>0</v>
      </c>
    </row>
    <row r="158" spans="1:6" ht="30" customHeight="1">
      <c r="A158" s="26">
        <v>16</v>
      </c>
      <c r="B158" s="27" t="s">
        <v>105</v>
      </c>
      <c r="C158" s="65">
        <v>0</v>
      </c>
      <c r="D158" s="65">
        <v>0</v>
      </c>
      <c r="E158" s="65">
        <v>0</v>
      </c>
      <c r="F158" s="28">
        <f t="shared" si="69"/>
        <v>0</v>
      </c>
    </row>
    <row r="159" spans="1:6" ht="30" customHeight="1">
      <c r="A159" s="26">
        <v>17</v>
      </c>
      <c r="B159" s="27" t="s">
        <v>106</v>
      </c>
      <c r="C159" s="65">
        <v>0</v>
      </c>
      <c r="D159" s="65">
        <v>0</v>
      </c>
      <c r="E159" s="65">
        <v>0</v>
      </c>
      <c r="F159" s="28">
        <f t="shared" si="69"/>
        <v>0</v>
      </c>
    </row>
    <row r="160" spans="1:6" s="14" customFormat="1" ht="30" customHeight="1">
      <c r="A160" s="29"/>
      <c r="B160" s="30" t="s">
        <v>98</v>
      </c>
      <c r="C160" s="66">
        <f t="shared" ref="C160:F160" si="75">SUM(C151:C159)</f>
        <v>0</v>
      </c>
      <c r="D160" s="66">
        <f t="shared" si="75"/>
        <v>350</v>
      </c>
      <c r="E160" s="66">
        <f t="shared" si="75"/>
        <v>0</v>
      </c>
      <c r="F160" s="66">
        <f t="shared" si="75"/>
        <v>350</v>
      </c>
    </row>
    <row r="161" spans="1:6" ht="30" customHeight="1">
      <c r="A161" s="26">
        <v>18</v>
      </c>
      <c r="B161" s="27" t="s">
        <v>107</v>
      </c>
      <c r="C161" s="65">
        <v>0</v>
      </c>
      <c r="D161" s="65">
        <v>0</v>
      </c>
      <c r="E161" s="65">
        <v>0</v>
      </c>
      <c r="F161" s="28">
        <f t="shared" si="69"/>
        <v>0</v>
      </c>
    </row>
    <row r="162" spans="1:6" ht="30" customHeight="1">
      <c r="A162" s="26">
        <v>19</v>
      </c>
      <c r="B162" s="27" t="s">
        <v>108</v>
      </c>
      <c r="C162" s="65">
        <v>0</v>
      </c>
      <c r="D162" s="65">
        <v>0</v>
      </c>
      <c r="E162" s="65">
        <v>0</v>
      </c>
      <c r="F162" s="28">
        <f t="shared" si="69"/>
        <v>0</v>
      </c>
    </row>
    <row r="163" spans="1:6" ht="30" customHeight="1">
      <c r="A163" s="26">
        <v>20</v>
      </c>
      <c r="B163" s="27" t="s">
        <v>109</v>
      </c>
      <c r="C163" s="65">
        <v>0</v>
      </c>
      <c r="D163" s="65">
        <v>0</v>
      </c>
      <c r="E163" s="65">
        <v>0</v>
      </c>
      <c r="F163" s="28">
        <f t="shared" si="69"/>
        <v>0</v>
      </c>
    </row>
    <row r="164" spans="1:6" s="14" customFormat="1" ht="30" customHeight="1">
      <c r="A164" s="29"/>
      <c r="B164" s="30" t="s">
        <v>108</v>
      </c>
      <c r="C164" s="66">
        <f t="shared" ref="C164:E164" si="76">+C162+C163</f>
        <v>0</v>
      </c>
      <c r="D164" s="66">
        <f t="shared" si="76"/>
        <v>0</v>
      </c>
      <c r="E164" s="78">
        <f t="shared" si="76"/>
        <v>0</v>
      </c>
      <c r="F164" s="78">
        <f t="shared" ref="F164" si="77">F162+F163</f>
        <v>0</v>
      </c>
    </row>
    <row r="165" spans="1:6" ht="30" customHeight="1">
      <c r="A165" s="26">
        <v>21</v>
      </c>
      <c r="B165" s="27" t="s">
        <v>110</v>
      </c>
      <c r="C165" s="65">
        <v>0</v>
      </c>
      <c r="D165" s="65">
        <v>0</v>
      </c>
      <c r="E165" s="65">
        <v>0</v>
      </c>
      <c r="F165" s="28">
        <f t="shared" si="69"/>
        <v>0</v>
      </c>
    </row>
    <row r="166" spans="1:6" ht="30" customHeight="1">
      <c r="A166" s="26">
        <v>22</v>
      </c>
      <c r="B166" s="27" t="s">
        <v>111</v>
      </c>
      <c r="C166" s="65">
        <v>0</v>
      </c>
      <c r="D166" s="65">
        <v>0</v>
      </c>
      <c r="E166" s="65">
        <v>0</v>
      </c>
      <c r="F166" s="28">
        <f t="shared" si="69"/>
        <v>0</v>
      </c>
    </row>
    <row r="167" spans="1:6" ht="30" customHeight="1">
      <c r="A167" s="26">
        <v>23</v>
      </c>
      <c r="B167" s="27" t="s">
        <v>112</v>
      </c>
      <c r="C167" s="65">
        <v>0</v>
      </c>
      <c r="D167" s="65">
        <v>0</v>
      </c>
      <c r="E167" s="65">
        <v>0</v>
      </c>
      <c r="F167" s="28">
        <f t="shared" si="69"/>
        <v>0</v>
      </c>
    </row>
    <row r="168" spans="1:6" s="14" customFormat="1" ht="30" customHeight="1">
      <c r="A168" s="29"/>
      <c r="B168" s="30" t="s">
        <v>111</v>
      </c>
      <c r="C168" s="66">
        <f t="shared" ref="C168:E168" si="78">+C166+C167</f>
        <v>0</v>
      </c>
      <c r="D168" s="66">
        <f t="shared" si="78"/>
        <v>0</v>
      </c>
      <c r="E168" s="78">
        <f t="shared" si="78"/>
        <v>0</v>
      </c>
      <c r="F168" s="78">
        <f t="shared" ref="F168" si="79">F166+F167</f>
        <v>0</v>
      </c>
    </row>
    <row r="169" spans="1:6" ht="30" customHeight="1">
      <c r="A169" s="26">
        <v>24</v>
      </c>
      <c r="B169" s="27" t="s">
        <v>113</v>
      </c>
      <c r="C169" s="65">
        <v>0</v>
      </c>
      <c r="D169" s="65">
        <v>0</v>
      </c>
      <c r="E169" s="90">
        <v>31</v>
      </c>
      <c r="F169" s="28">
        <f t="shared" si="69"/>
        <v>31</v>
      </c>
    </row>
    <row r="170" spans="1:6" ht="30" customHeight="1">
      <c r="A170" s="26">
        <v>25</v>
      </c>
      <c r="B170" s="27" t="s">
        <v>114</v>
      </c>
      <c r="C170" s="65">
        <v>0</v>
      </c>
      <c r="D170" s="65">
        <v>0</v>
      </c>
      <c r="E170" s="90">
        <v>23</v>
      </c>
      <c r="F170" s="28">
        <f t="shared" si="69"/>
        <v>23</v>
      </c>
    </row>
    <row r="171" spans="1:6" ht="30" customHeight="1">
      <c r="A171" s="26">
        <v>26</v>
      </c>
      <c r="B171" s="27" t="s">
        <v>115</v>
      </c>
      <c r="C171" s="65">
        <v>0</v>
      </c>
      <c r="D171" s="65">
        <v>0</v>
      </c>
      <c r="E171" s="90">
        <v>45</v>
      </c>
      <c r="F171" s="28">
        <f t="shared" si="69"/>
        <v>45</v>
      </c>
    </row>
    <row r="172" spans="1:6" s="14" customFormat="1" ht="30" customHeight="1">
      <c r="A172" s="29"/>
      <c r="B172" s="30" t="s">
        <v>114</v>
      </c>
      <c r="C172" s="66">
        <f t="shared" ref="C172:E172" si="80">+C170+C171</f>
        <v>0</v>
      </c>
      <c r="D172" s="66">
        <f t="shared" si="80"/>
        <v>0</v>
      </c>
      <c r="E172" s="78">
        <f t="shared" si="80"/>
        <v>68</v>
      </c>
      <c r="F172" s="78">
        <f t="shared" ref="F172" si="81">F170+F171</f>
        <v>68</v>
      </c>
    </row>
    <row r="173" spans="1:6" ht="30" customHeight="1">
      <c r="A173" s="26">
        <v>27</v>
      </c>
      <c r="B173" s="27" t="s">
        <v>116</v>
      </c>
      <c r="C173" s="65">
        <v>0</v>
      </c>
      <c r="D173" s="65">
        <v>0</v>
      </c>
      <c r="E173" s="65">
        <v>0</v>
      </c>
      <c r="F173" s="28">
        <f t="shared" si="69"/>
        <v>0</v>
      </c>
    </row>
    <row r="174" spans="1:6" ht="30" customHeight="1">
      <c r="A174" s="45">
        <v>28</v>
      </c>
      <c r="B174" s="38" t="s">
        <v>117</v>
      </c>
      <c r="C174" s="65">
        <v>0</v>
      </c>
      <c r="D174" s="65">
        <v>0</v>
      </c>
      <c r="E174" s="65">
        <v>0</v>
      </c>
      <c r="F174" s="28">
        <f t="shared" si="69"/>
        <v>0</v>
      </c>
    </row>
    <row r="175" spans="1:6" ht="30" customHeight="1">
      <c r="A175" s="45">
        <v>29</v>
      </c>
      <c r="B175" s="38" t="s">
        <v>118</v>
      </c>
      <c r="C175" s="65">
        <v>0</v>
      </c>
      <c r="D175" s="65">
        <v>0</v>
      </c>
      <c r="E175" s="65">
        <v>0</v>
      </c>
      <c r="F175" s="28">
        <f t="shared" si="69"/>
        <v>0</v>
      </c>
    </row>
    <row r="176" spans="1:6" ht="30" customHeight="1">
      <c r="A176" s="45">
        <v>30</v>
      </c>
      <c r="B176" s="38" t="s">
        <v>119</v>
      </c>
      <c r="C176" s="65">
        <v>0</v>
      </c>
      <c r="D176" s="65">
        <v>0</v>
      </c>
      <c r="E176" s="65">
        <v>0</v>
      </c>
      <c r="F176" s="28">
        <f t="shared" si="69"/>
        <v>0</v>
      </c>
    </row>
    <row r="177" spans="1:6" ht="30" customHeight="1">
      <c r="A177" s="45">
        <v>31</v>
      </c>
      <c r="B177" s="38" t="s">
        <v>120</v>
      </c>
      <c r="C177" s="65">
        <v>0</v>
      </c>
      <c r="D177" s="65">
        <v>0</v>
      </c>
      <c r="E177" s="65">
        <v>0</v>
      </c>
      <c r="F177" s="28">
        <f t="shared" si="69"/>
        <v>0</v>
      </c>
    </row>
    <row r="178" spans="1:6" s="14" customFormat="1" ht="30" customHeight="1">
      <c r="A178" s="47"/>
      <c r="B178" s="39" t="s">
        <v>118</v>
      </c>
      <c r="C178" s="66">
        <f t="shared" ref="C178:E178" si="82">+C175+C176+C177</f>
        <v>0</v>
      </c>
      <c r="D178" s="66">
        <f t="shared" si="82"/>
        <v>0</v>
      </c>
      <c r="E178" s="78">
        <f t="shared" si="82"/>
        <v>0</v>
      </c>
      <c r="F178" s="78">
        <f t="shared" ref="F178" si="83">F176+F177</f>
        <v>0</v>
      </c>
    </row>
    <row r="179" spans="1:6" ht="30" customHeight="1">
      <c r="A179" s="45">
        <v>32</v>
      </c>
      <c r="B179" s="38" t="s">
        <v>121</v>
      </c>
      <c r="C179" s="65">
        <v>0</v>
      </c>
      <c r="D179" s="65">
        <v>0</v>
      </c>
      <c r="E179" s="90">
        <v>0</v>
      </c>
      <c r="F179" s="28">
        <f t="shared" si="69"/>
        <v>0</v>
      </c>
    </row>
    <row r="180" spans="1:6" ht="30" customHeight="1">
      <c r="A180" s="26">
        <v>33</v>
      </c>
      <c r="B180" s="27" t="s">
        <v>122</v>
      </c>
      <c r="C180" s="65">
        <v>0</v>
      </c>
      <c r="D180" s="65">
        <v>0</v>
      </c>
      <c r="E180" s="90">
        <v>80</v>
      </c>
      <c r="F180" s="28">
        <f t="shared" si="69"/>
        <v>80</v>
      </c>
    </row>
    <row r="181" spans="1:6" ht="30" customHeight="1">
      <c r="A181" s="26">
        <v>34</v>
      </c>
      <c r="B181" s="27" t="s">
        <v>123</v>
      </c>
      <c r="C181" s="65">
        <v>0</v>
      </c>
      <c r="D181" s="65">
        <v>0</v>
      </c>
      <c r="E181" s="90">
        <v>0</v>
      </c>
      <c r="F181" s="28">
        <f t="shared" si="69"/>
        <v>0</v>
      </c>
    </row>
    <row r="182" spans="1:6" ht="30" customHeight="1">
      <c r="A182" s="26">
        <v>35</v>
      </c>
      <c r="B182" s="27" t="s">
        <v>124</v>
      </c>
      <c r="C182" s="65">
        <v>0</v>
      </c>
      <c r="D182" s="65">
        <v>0</v>
      </c>
      <c r="E182" s="90">
        <v>0</v>
      </c>
      <c r="F182" s="28">
        <f t="shared" si="69"/>
        <v>0</v>
      </c>
    </row>
    <row r="183" spans="1:6" s="14" customFormat="1" ht="30" customHeight="1">
      <c r="A183" s="29"/>
      <c r="B183" s="30" t="s">
        <v>123</v>
      </c>
      <c r="C183" s="66">
        <f t="shared" ref="C183:E183" si="84">+C181+C182</f>
        <v>0</v>
      </c>
      <c r="D183" s="66">
        <f t="shared" si="84"/>
        <v>0</v>
      </c>
      <c r="E183" s="78">
        <f t="shared" si="84"/>
        <v>0</v>
      </c>
      <c r="F183" s="78">
        <f t="shared" ref="F183" si="85">F181+F182</f>
        <v>0</v>
      </c>
    </row>
    <row r="184" spans="1:6" ht="30" customHeight="1">
      <c r="A184" s="26">
        <v>36</v>
      </c>
      <c r="B184" s="27" t="s">
        <v>125</v>
      </c>
      <c r="C184" s="65">
        <v>0</v>
      </c>
      <c r="D184" s="65">
        <v>0</v>
      </c>
      <c r="E184" s="65">
        <v>0</v>
      </c>
      <c r="F184" s="28">
        <f t="shared" si="69"/>
        <v>0</v>
      </c>
    </row>
    <row r="185" spans="1:6" ht="30" customHeight="1">
      <c r="A185" s="26">
        <v>37</v>
      </c>
      <c r="B185" s="27" t="s">
        <v>126</v>
      </c>
      <c r="C185" s="65">
        <v>0</v>
      </c>
      <c r="D185" s="65">
        <v>0</v>
      </c>
      <c r="E185" s="65">
        <v>0</v>
      </c>
      <c r="F185" s="28">
        <f t="shared" si="69"/>
        <v>0</v>
      </c>
    </row>
    <row r="186" spans="1:6" ht="30" customHeight="1">
      <c r="A186" s="26">
        <v>38</v>
      </c>
      <c r="B186" s="27" t="s">
        <v>127</v>
      </c>
      <c r="C186" s="65">
        <v>0</v>
      </c>
      <c r="D186" s="65">
        <v>0</v>
      </c>
      <c r="E186" s="65">
        <v>0</v>
      </c>
      <c r="F186" s="28">
        <f t="shared" si="69"/>
        <v>0</v>
      </c>
    </row>
    <row r="187" spans="1:6" ht="30" customHeight="1">
      <c r="A187" s="26">
        <v>39</v>
      </c>
      <c r="B187" s="27" t="s">
        <v>128</v>
      </c>
      <c r="C187" s="65">
        <v>0</v>
      </c>
      <c r="D187" s="65">
        <v>0</v>
      </c>
      <c r="E187" s="65">
        <v>0</v>
      </c>
      <c r="F187" s="28">
        <f t="shared" si="69"/>
        <v>0</v>
      </c>
    </row>
    <row r="188" spans="1:6" s="14" customFormat="1" ht="30" customHeight="1">
      <c r="A188" s="29"/>
      <c r="B188" s="30" t="s">
        <v>126</v>
      </c>
      <c r="C188" s="66">
        <f t="shared" ref="C188:E188" si="86">+C185+C186+C187</f>
        <v>0</v>
      </c>
      <c r="D188" s="66">
        <f t="shared" si="86"/>
        <v>0</v>
      </c>
      <c r="E188" s="78">
        <f t="shared" si="86"/>
        <v>0</v>
      </c>
      <c r="F188" s="78">
        <f t="shared" ref="F188" si="87">F186+F187</f>
        <v>0</v>
      </c>
    </row>
    <row r="189" spans="1:6" s="15" customFormat="1" ht="30" customHeight="1">
      <c r="A189" s="40"/>
      <c r="B189" s="46" t="s">
        <v>129</v>
      </c>
      <c r="C189" s="68">
        <f t="shared" ref="C189:F189" si="88">+C188+C184+C183+C180+C179+C178+C174+C173+C172+C169+C168+C165+C164+C161+C160+C150+C146+C143+C140</f>
        <v>0</v>
      </c>
      <c r="D189" s="68">
        <f t="shared" si="88"/>
        <v>350</v>
      </c>
      <c r="E189" s="82">
        <f t="shared" si="88"/>
        <v>388</v>
      </c>
      <c r="F189" s="82">
        <f t="shared" si="88"/>
        <v>738</v>
      </c>
    </row>
    <row r="190" spans="1:6" ht="30" customHeight="1">
      <c r="A190" s="26">
        <v>1</v>
      </c>
      <c r="B190" s="38" t="s">
        <v>130</v>
      </c>
      <c r="C190" s="65">
        <v>0</v>
      </c>
      <c r="D190" s="65">
        <v>0</v>
      </c>
      <c r="E190" s="90">
        <v>115</v>
      </c>
      <c r="F190" s="28">
        <f t="shared" si="69"/>
        <v>115</v>
      </c>
    </row>
    <row r="191" spans="1:6" s="14" customFormat="1" ht="30" customHeight="1">
      <c r="A191" s="29"/>
      <c r="B191" s="39" t="s">
        <v>130</v>
      </c>
      <c r="C191" s="66">
        <f t="shared" ref="C191:F191" si="89">C190</f>
        <v>0</v>
      </c>
      <c r="D191" s="66">
        <f t="shared" si="89"/>
        <v>0</v>
      </c>
      <c r="E191" s="78">
        <f t="shared" si="89"/>
        <v>115</v>
      </c>
      <c r="F191" s="78">
        <f t="shared" si="89"/>
        <v>115</v>
      </c>
    </row>
    <row r="192" spans="1:6" ht="30" customHeight="1">
      <c r="A192" s="26">
        <v>2</v>
      </c>
      <c r="B192" s="38" t="s">
        <v>131</v>
      </c>
      <c r="C192" s="65">
        <v>0</v>
      </c>
      <c r="D192" s="65">
        <v>0</v>
      </c>
      <c r="E192" s="65">
        <v>0</v>
      </c>
      <c r="F192" s="28">
        <f t="shared" si="69"/>
        <v>0</v>
      </c>
    </row>
    <row r="193" spans="1:6" ht="30" customHeight="1">
      <c r="A193" s="26">
        <v>3</v>
      </c>
      <c r="B193" s="38" t="s">
        <v>132</v>
      </c>
      <c r="C193" s="65">
        <v>0</v>
      </c>
      <c r="D193" s="65">
        <v>0</v>
      </c>
      <c r="E193" s="65">
        <v>0</v>
      </c>
      <c r="F193" s="28">
        <f t="shared" si="69"/>
        <v>0</v>
      </c>
    </row>
    <row r="194" spans="1:6" ht="30" customHeight="1">
      <c r="A194" s="26">
        <v>4</v>
      </c>
      <c r="B194" s="38" t="s">
        <v>133</v>
      </c>
      <c r="C194" s="65">
        <v>0</v>
      </c>
      <c r="D194" s="65">
        <v>0</v>
      </c>
      <c r="E194" s="65">
        <v>0</v>
      </c>
      <c r="F194" s="28">
        <f t="shared" si="69"/>
        <v>0</v>
      </c>
    </row>
    <row r="195" spans="1:6" s="14" customFormat="1" ht="30" customHeight="1">
      <c r="A195" s="29"/>
      <c r="B195" s="39" t="s">
        <v>131</v>
      </c>
      <c r="C195" s="66">
        <f t="shared" ref="C195:E195" si="90">+C192+C193+C194</f>
        <v>0</v>
      </c>
      <c r="D195" s="66">
        <f t="shared" si="90"/>
        <v>0</v>
      </c>
      <c r="E195" s="78">
        <f t="shared" si="90"/>
        <v>0</v>
      </c>
      <c r="F195" s="78">
        <f t="shared" ref="F195" si="91">F193+F194</f>
        <v>0</v>
      </c>
    </row>
    <row r="196" spans="1:6" ht="30" customHeight="1">
      <c r="A196" s="26">
        <v>5</v>
      </c>
      <c r="B196" s="38" t="s">
        <v>134</v>
      </c>
      <c r="C196" s="65">
        <v>0</v>
      </c>
      <c r="D196" s="65">
        <v>0</v>
      </c>
      <c r="E196" s="90">
        <v>35</v>
      </c>
      <c r="F196" s="28">
        <f t="shared" si="69"/>
        <v>35</v>
      </c>
    </row>
    <row r="197" spans="1:6" ht="30" customHeight="1">
      <c r="A197" s="26">
        <v>6</v>
      </c>
      <c r="B197" s="38" t="s">
        <v>135</v>
      </c>
      <c r="C197" s="65">
        <v>0</v>
      </c>
      <c r="D197" s="65">
        <v>0</v>
      </c>
      <c r="E197" s="90">
        <v>50</v>
      </c>
      <c r="F197" s="28">
        <f t="shared" si="69"/>
        <v>50</v>
      </c>
    </row>
    <row r="198" spans="1:6" ht="30" customHeight="1">
      <c r="A198" s="26">
        <v>7</v>
      </c>
      <c r="B198" s="38" t="s">
        <v>136</v>
      </c>
      <c r="C198" s="65">
        <v>0</v>
      </c>
      <c r="D198" s="65">
        <v>0</v>
      </c>
      <c r="E198" s="90">
        <v>0</v>
      </c>
      <c r="F198" s="28">
        <f t="shared" si="69"/>
        <v>0</v>
      </c>
    </row>
    <row r="199" spans="1:6" s="14" customFormat="1" ht="30" customHeight="1">
      <c r="A199" s="29"/>
      <c r="B199" s="39" t="s">
        <v>135</v>
      </c>
      <c r="C199" s="66">
        <f t="shared" ref="C199:E199" si="92">+C197+C198</f>
        <v>0</v>
      </c>
      <c r="D199" s="66">
        <f t="shared" si="92"/>
        <v>0</v>
      </c>
      <c r="E199" s="78">
        <f t="shared" si="92"/>
        <v>50</v>
      </c>
      <c r="F199" s="78">
        <f t="shared" ref="F199" si="93">F197+F198</f>
        <v>50</v>
      </c>
    </row>
    <row r="200" spans="1:6" ht="30" customHeight="1">
      <c r="A200" s="45">
        <v>8</v>
      </c>
      <c r="B200" s="38" t="s">
        <v>137</v>
      </c>
      <c r="C200" s="65">
        <v>0</v>
      </c>
      <c r="D200" s="65">
        <v>0</v>
      </c>
      <c r="E200" s="90">
        <v>0</v>
      </c>
      <c r="F200" s="28">
        <f t="shared" si="69"/>
        <v>0</v>
      </c>
    </row>
    <row r="201" spans="1:6" ht="30" customHeight="1">
      <c r="A201" s="26">
        <v>9</v>
      </c>
      <c r="B201" s="38" t="s">
        <v>138</v>
      </c>
      <c r="C201" s="65">
        <v>0</v>
      </c>
      <c r="D201" s="65">
        <v>20</v>
      </c>
      <c r="E201" s="90">
        <v>20</v>
      </c>
      <c r="F201" s="28">
        <f t="shared" si="69"/>
        <v>40</v>
      </c>
    </row>
    <row r="202" spans="1:6" ht="30" customHeight="1">
      <c r="A202" s="26">
        <v>10</v>
      </c>
      <c r="B202" s="38" t="s">
        <v>139</v>
      </c>
      <c r="C202" s="65">
        <v>0</v>
      </c>
      <c r="D202" s="65">
        <v>0</v>
      </c>
      <c r="E202" s="90">
        <v>20</v>
      </c>
      <c r="F202" s="28">
        <f t="shared" si="69"/>
        <v>20</v>
      </c>
    </row>
    <row r="203" spans="1:6" ht="30" customHeight="1">
      <c r="A203" s="26">
        <v>11</v>
      </c>
      <c r="B203" s="38" t="s">
        <v>140</v>
      </c>
      <c r="C203" s="65">
        <v>0</v>
      </c>
      <c r="D203" s="65">
        <v>0</v>
      </c>
      <c r="E203" s="90">
        <v>0</v>
      </c>
      <c r="F203" s="28">
        <f t="shared" ref="F203:F265" si="94">+C203+D203+E203</f>
        <v>0</v>
      </c>
    </row>
    <row r="204" spans="1:6" ht="30" customHeight="1">
      <c r="A204" s="26">
        <v>12</v>
      </c>
      <c r="B204" s="38" t="s">
        <v>141</v>
      </c>
      <c r="C204" s="65">
        <v>0</v>
      </c>
      <c r="D204" s="65">
        <v>0</v>
      </c>
      <c r="E204" s="90">
        <v>0</v>
      </c>
      <c r="F204" s="28">
        <f t="shared" si="94"/>
        <v>0</v>
      </c>
    </row>
    <row r="205" spans="1:6" ht="30" customHeight="1">
      <c r="A205" s="26">
        <v>13</v>
      </c>
      <c r="B205" s="38" t="s">
        <v>142</v>
      </c>
      <c r="C205" s="65">
        <v>0</v>
      </c>
      <c r="D205" s="65">
        <v>0</v>
      </c>
      <c r="E205" s="90">
        <v>0</v>
      </c>
      <c r="F205" s="28">
        <f t="shared" si="94"/>
        <v>0</v>
      </c>
    </row>
    <row r="206" spans="1:6" ht="30" customHeight="1">
      <c r="A206" s="26">
        <v>14</v>
      </c>
      <c r="B206" s="38" t="s">
        <v>143</v>
      </c>
      <c r="C206" s="65">
        <v>0</v>
      </c>
      <c r="D206" s="65">
        <v>0</v>
      </c>
      <c r="E206" s="90">
        <v>0</v>
      </c>
      <c r="F206" s="28">
        <f t="shared" si="94"/>
        <v>0</v>
      </c>
    </row>
    <row r="207" spans="1:6" ht="30" customHeight="1">
      <c r="A207" s="26">
        <v>15</v>
      </c>
      <c r="B207" s="38" t="s">
        <v>144</v>
      </c>
      <c r="C207" s="65">
        <v>0</v>
      </c>
      <c r="D207" s="65">
        <v>0</v>
      </c>
      <c r="E207" s="90">
        <v>0</v>
      </c>
      <c r="F207" s="28">
        <f t="shared" si="94"/>
        <v>0</v>
      </c>
    </row>
    <row r="208" spans="1:6" ht="30" customHeight="1">
      <c r="A208" s="26">
        <v>16</v>
      </c>
      <c r="B208" s="38" t="s">
        <v>145</v>
      </c>
      <c r="C208" s="65">
        <v>0</v>
      </c>
      <c r="D208" s="65">
        <v>0</v>
      </c>
      <c r="E208" s="90">
        <v>0</v>
      </c>
      <c r="F208" s="28">
        <f t="shared" si="94"/>
        <v>0</v>
      </c>
    </row>
    <row r="209" spans="1:6" s="14" customFormat="1" ht="30" customHeight="1">
      <c r="A209" s="29"/>
      <c r="B209" s="39" t="s">
        <v>140</v>
      </c>
      <c r="C209" s="66">
        <f t="shared" ref="C209:E209" si="95">SUM(C203:C208)</f>
        <v>0</v>
      </c>
      <c r="D209" s="66">
        <f t="shared" si="95"/>
        <v>0</v>
      </c>
      <c r="E209" s="78">
        <f t="shared" si="95"/>
        <v>0</v>
      </c>
      <c r="F209" s="78">
        <f t="shared" ref="F209" si="96">F207+F208</f>
        <v>0</v>
      </c>
    </row>
    <row r="210" spans="1:6" ht="30" customHeight="1">
      <c r="A210" s="26">
        <v>17</v>
      </c>
      <c r="B210" s="38" t="s">
        <v>146</v>
      </c>
      <c r="C210" s="65">
        <v>0</v>
      </c>
      <c r="D210" s="65">
        <v>166</v>
      </c>
      <c r="E210" s="90">
        <v>0</v>
      </c>
      <c r="F210" s="28">
        <f t="shared" si="94"/>
        <v>166</v>
      </c>
    </row>
    <row r="211" spans="1:6" ht="30" customHeight="1">
      <c r="A211" s="26">
        <v>18</v>
      </c>
      <c r="B211" s="38" t="s">
        <v>218</v>
      </c>
      <c r="C211" s="70">
        <v>0</v>
      </c>
      <c r="D211" s="70">
        <v>0</v>
      </c>
      <c r="E211" s="90">
        <v>0</v>
      </c>
      <c r="F211" s="28">
        <f t="shared" si="94"/>
        <v>0</v>
      </c>
    </row>
    <row r="212" spans="1:6" ht="30" customHeight="1">
      <c r="A212" s="26">
        <v>19</v>
      </c>
      <c r="B212" s="38" t="s">
        <v>147</v>
      </c>
      <c r="C212" s="70">
        <v>0</v>
      </c>
      <c r="D212" s="70">
        <v>0</v>
      </c>
      <c r="E212" s="90">
        <v>0</v>
      </c>
      <c r="F212" s="28">
        <f t="shared" si="94"/>
        <v>0</v>
      </c>
    </row>
    <row r="213" spans="1:6" s="14" customFormat="1" ht="30" customHeight="1">
      <c r="A213" s="29"/>
      <c r="B213" s="39" t="s">
        <v>218</v>
      </c>
      <c r="C213" s="66">
        <f t="shared" ref="C213:E213" si="97">+C211+C212</f>
        <v>0</v>
      </c>
      <c r="D213" s="66">
        <f t="shared" si="97"/>
        <v>0</v>
      </c>
      <c r="E213" s="78">
        <f t="shared" si="97"/>
        <v>0</v>
      </c>
      <c r="F213" s="78">
        <f t="shared" ref="F213" si="98">F211+F212</f>
        <v>0</v>
      </c>
    </row>
    <row r="214" spans="1:6" ht="30" customHeight="1">
      <c r="A214" s="26">
        <v>20</v>
      </c>
      <c r="B214" s="38" t="s">
        <v>148</v>
      </c>
      <c r="C214" s="65">
        <v>0</v>
      </c>
      <c r="D214" s="65">
        <v>45</v>
      </c>
      <c r="E214" s="90">
        <v>0</v>
      </c>
      <c r="F214" s="28">
        <f t="shared" si="94"/>
        <v>45</v>
      </c>
    </row>
    <row r="215" spans="1:6" ht="30" customHeight="1">
      <c r="A215" s="26">
        <v>21</v>
      </c>
      <c r="B215" s="38" t="s">
        <v>149</v>
      </c>
      <c r="C215" s="65">
        <v>0</v>
      </c>
      <c r="D215" s="65">
        <v>0</v>
      </c>
      <c r="E215" s="90">
        <v>0</v>
      </c>
      <c r="F215" s="28">
        <f t="shared" si="94"/>
        <v>0</v>
      </c>
    </row>
    <row r="216" spans="1:6" ht="30" customHeight="1">
      <c r="A216" s="26">
        <v>22</v>
      </c>
      <c r="B216" s="38" t="s">
        <v>150</v>
      </c>
      <c r="C216" s="65">
        <v>0</v>
      </c>
      <c r="D216" s="65">
        <v>0</v>
      </c>
      <c r="E216" s="90">
        <v>0</v>
      </c>
      <c r="F216" s="28">
        <f t="shared" si="94"/>
        <v>0</v>
      </c>
    </row>
    <row r="217" spans="1:6" s="14" customFormat="1" ht="30" customHeight="1">
      <c r="A217" s="29"/>
      <c r="B217" s="39" t="s">
        <v>148</v>
      </c>
      <c r="C217" s="66">
        <f t="shared" ref="C217:E217" si="99">+C214+C215+C216</f>
        <v>0</v>
      </c>
      <c r="D217" s="66">
        <f t="shared" si="99"/>
        <v>45</v>
      </c>
      <c r="E217" s="78">
        <f t="shared" si="99"/>
        <v>0</v>
      </c>
      <c r="F217" s="78">
        <f t="shared" ref="F217" si="100">F215+F216</f>
        <v>0</v>
      </c>
    </row>
    <row r="218" spans="1:6" ht="30" customHeight="1">
      <c r="A218" s="26">
        <v>23</v>
      </c>
      <c r="B218" s="38" t="s">
        <v>232</v>
      </c>
      <c r="C218" s="71">
        <v>0</v>
      </c>
      <c r="D218" s="71">
        <v>0</v>
      </c>
      <c r="E218" s="71">
        <v>0</v>
      </c>
      <c r="F218" s="28">
        <f t="shared" si="94"/>
        <v>0</v>
      </c>
    </row>
    <row r="219" spans="1:6" ht="30" customHeight="1">
      <c r="A219" s="26">
        <v>24</v>
      </c>
      <c r="B219" s="38" t="s">
        <v>151</v>
      </c>
      <c r="C219" s="71">
        <v>0</v>
      </c>
      <c r="D219" s="71">
        <v>0</v>
      </c>
      <c r="E219" s="71">
        <v>0</v>
      </c>
      <c r="F219" s="28">
        <f t="shared" si="94"/>
        <v>0</v>
      </c>
    </row>
    <row r="220" spans="1:6" ht="30" customHeight="1">
      <c r="A220" s="26">
        <v>25</v>
      </c>
      <c r="B220" s="38" t="s">
        <v>152</v>
      </c>
      <c r="C220" s="71">
        <v>0</v>
      </c>
      <c r="D220" s="71">
        <v>0</v>
      </c>
      <c r="E220" s="71">
        <v>0</v>
      </c>
      <c r="F220" s="28">
        <f t="shared" si="94"/>
        <v>0</v>
      </c>
    </row>
    <row r="221" spans="1:6" s="14" customFormat="1" ht="30" customHeight="1">
      <c r="A221" s="29"/>
      <c r="B221" s="39" t="s">
        <v>151</v>
      </c>
      <c r="C221" s="66">
        <f t="shared" ref="C221:E221" si="101">+C219+C220</f>
        <v>0</v>
      </c>
      <c r="D221" s="66">
        <f t="shared" si="101"/>
        <v>0</v>
      </c>
      <c r="E221" s="78">
        <f t="shared" si="101"/>
        <v>0</v>
      </c>
      <c r="F221" s="78">
        <f t="shared" ref="F221" si="102">F219+F220</f>
        <v>0</v>
      </c>
    </row>
    <row r="222" spans="1:6" ht="30" customHeight="1">
      <c r="A222" s="26">
        <v>26</v>
      </c>
      <c r="B222" s="38" t="s">
        <v>153</v>
      </c>
      <c r="C222" s="65">
        <v>0</v>
      </c>
      <c r="D222" s="65">
        <v>0</v>
      </c>
      <c r="E222" s="65">
        <v>0</v>
      </c>
      <c r="F222" s="28">
        <f t="shared" si="94"/>
        <v>0</v>
      </c>
    </row>
    <row r="223" spans="1:6" ht="30" customHeight="1">
      <c r="A223" s="26">
        <v>27</v>
      </c>
      <c r="B223" s="38" t="s">
        <v>244</v>
      </c>
      <c r="C223" s="65">
        <v>0</v>
      </c>
      <c r="D223" s="65">
        <v>0</v>
      </c>
      <c r="E223" s="65">
        <v>0</v>
      </c>
      <c r="F223" s="28">
        <f t="shared" si="94"/>
        <v>0</v>
      </c>
    </row>
    <row r="224" spans="1:6" ht="30" customHeight="1">
      <c r="A224" s="26">
        <v>28</v>
      </c>
      <c r="B224" s="38" t="s">
        <v>154</v>
      </c>
      <c r="C224" s="65">
        <v>0</v>
      </c>
      <c r="D224" s="65">
        <v>0</v>
      </c>
      <c r="E224" s="65">
        <v>0</v>
      </c>
      <c r="F224" s="28">
        <f t="shared" si="94"/>
        <v>0</v>
      </c>
    </row>
    <row r="225" spans="1:6" s="14" customFormat="1" ht="30" customHeight="1">
      <c r="A225" s="29"/>
      <c r="B225" s="39" t="s">
        <v>153</v>
      </c>
      <c r="C225" s="66">
        <f t="shared" ref="C225:E225" si="103">+C222+C223+C224</f>
        <v>0</v>
      </c>
      <c r="D225" s="66">
        <f t="shared" si="103"/>
        <v>0</v>
      </c>
      <c r="E225" s="78">
        <f t="shared" si="103"/>
        <v>0</v>
      </c>
      <c r="F225" s="78">
        <f t="shared" ref="F225" si="104">F223+F224</f>
        <v>0</v>
      </c>
    </row>
    <row r="226" spans="1:6" ht="30" customHeight="1">
      <c r="A226" s="26">
        <v>29</v>
      </c>
      <c r="B226" s="38" t="s">
        <v>155</v>
      </c>
      <c r="C226" s="65">
        <v>0</v>
      </c>
      <c r="D226" s="65">
        <v>0</v>
      </c>
      <c r="E226" s="90">
        <v>0</v>
      </c>
      <c r="F226" s="28">
        <f t="shared" si="94"/>
        <v>0</v>
      </c>
    </row>
    <row r="227" spans="1:6" s="15" customFormat="1" ht="30" customHeight="1">
      <c r="A227" s="40"/>
      <c r="B227" s="46" t="s">
        <v>156</v>
      </c>
      <c r="C227" s="68">
        <f t="shared" ref="C227:E227" si="105">+C226+C225+C221+C218+C217+C213+C210+C209+C202+C201+C200+C199+C196+C195+C191</f>
        <v>0</v>
      </c>
      <c r="D227" s="68">
        <f t="shared" si="105"/>
        <v>231</v>
      </c>
      <c r="E227" s="82">
        <f t="shared" si="105"/>
        <v>240</v>
      </c>
      <c r="F227" s="82">
        <f>+F226+F225+F221+F218+F217+F213+F210+F209+F202+F201+F200+F199+F196+F195+F191+F214</f>
        <v>471</v>
      </c>
    </row>
    <row r="228" spans="1:6" ht="30" customHeight="1">
      <c r="A228" s="26">
        <v>30</v>
      </c>
      <c r="B228" s="38" t="s">
        <v>157</v>
      </c>
      <c r="C228" s="65">
        <v>0</v>
      </c>
      <c r="D228" s="65">
        <v>0</v>
      </c>
      <c r="E228" s="90">
        <v>0</v>
      </c>
      <c r="F228" s="28">
        <f t="shared" si="94"/>
        <v>0</v>
      </c>
    </row>
    <row r="229" spans="1:6" s="15" customFormat="1" ht="30" customHeight="1">
      <c r="A229" s="40"/>
      <c r="B229" s="46" t="s">
        <v>158</v>
      </c>
      <c r="C229" s="68">
        <f t="shared" ref="C229:F229" si="106">C228</f>
        <v>0</v>
      </c>
      <c r="D229" s="68">
        <f t="shared" si="106"/>
        <v>0</v>
      </c>
      <c r="E229" s="82">
        <f t="shared" si="106"/>
        <v>0</v>
      </c>
      <c r="F229" s="82">
        <f t="shared" si="106"/>
        <v>0</v>
      </c>
    </row>
    <row r="230" spans="1:6" ht="30" customHeight="1">
      <c r="A230" s="26">
        <v>1</v>
      </c>
      <c r="B230" s="27" t="s">
        <v>159</v>
      </c>
      <c r="C230" s="65">
        <v>0</v>
      </c>
      <c r="D230" s="65">
        <v>0</v>
      </c>
      <c r="E230" s="90">
        <v>0</v>
      </c>
      <c r="F230" s="28">
        <f t="shared" si="94"/>
        <v>0</v>
      </c>
    </row>
    <row r="231" spans="1:6" ht="30" customHeight="1">
      <c r="A231" s="26">
        <v>2</v>
      </c>
      <c r="B231" s="27" t="s">
        <v>160</v>
      </c>
      <c r="C231" s="65">
        <v>0</v>
      </c>
      <c r="D231" s="65">
        <v>0</v>
      </c>
      <c r="E231" s="90">
        <v>0</v>
      </c>
      <c r="F231" s="28">
        <f t="shared" si="94"/>
        <v>0</v>
      </c>
    </row>
    <row r="232" spans="1:6" s="14" customFormat="1" ht="30" customHeight="1">
      <c r="A232" s="29"/>
      <c r="B232" s="30" t="s">
        <v>159</v>
      </c>
      <c r="C232" s="66">
        <f t="shared" ref="C232:E232" si="107">+C230+C231</f>
        <v>0</v>
      </c>
      <c r="D232" s="66">
        <f t="shared" si="107"/>
        <v>0</v>
      </c>
      <c r="E232" s="78">
        <f t="shared" si="107"/>
        <v>0</v>
      </c>
      <c r="F232" s="78">
        <f t="shared" ref="F232" si="108">F230+F231</f>
        <v>0</v>
      </c>
    </row>
    <row r="233" spans="1:6" ht="30" customHeight="1">
      <c r="A233" s="26">
        <v>3</v>
      </c>
      <c r="B233" s="27" t="s">
        <v>161</v>
      </c>
      <c r="C233" s="65">
        <v>0</v>
      </c>
      <c r="D233" s="65">
        <v>161</v>
      </c>
      <c r="E233" s="90">
        <v>0</v>
      </c>
      <c r="F233" s="28">
        <f t="shared" si="94"/>
        <v>161</v>
      </c>
    </row>
    <row r="234" spans="1:6" ht="30" customHeight="1">
      <c r="A234" s="26">
        <v>4</v>
      </c>
      <c r="B234" s="27" t="s">
        <v>162</v>
      </c>
      <c r="C234" s="65">
        <v>0</v>
      </c>
      <c r="D234" s="65">
        <v>0</v>
      </c>
      <c r="E234" s="90">
        <v>0</v>
      </c>
      <c r="F234" s="28">
        <f t="shared" si="94"/>
        <v>0</v>
      </c>
    </row>
    <row r="235" spans="1:6" ht="30" customHeight="1">
      <c r="A235" s="26">
        <v>5</v>
      </c>
      <c r="B235" s="27" t="s">
        <v>163</v>
      </c>
      <c r="C235" s="65">
        <v>0</v>
      </c>
      <c r="D235" s="65">
        <v>0</v>
      </c>
      <c r="E235" s="90">
        <v>40</v>
      </c>
      <c r="F235" s="28">
        <f t="shared" si="94"/>
        <v>40</v>
      </c>
    </row>
    <row r="236" spans="1:6" ht="30" customHeight="1">
      <c r="A236" s="26">
        <v>6</v>
      </c>
      <c r="B236" s="27" t="s">
        <v>164</v>
      </c>
      <c r="C236" s="65">
        <v>0</v>
      </c>
      <c r="D236" s="65">
        <v>0</v>
      </c>
      <c r="E236" s="90">
        <v>0</v>
      </c>
      <c r="F236" s="28">
        <f t="shared" si="94"/>
        <v>0</v>
      </c>
    </row>
    <row r="237" spans="1:6" ht="30" customHeight="1">
      <c r="A237" s="26">
        <v>7</v>
      </c>
      <c r="B237" s="27" t="s">
        <v>165</v>
      </c>
      <c r="C237" s="65">
        <v>0</v>
      </c>
      <c r="D237" s="65">
        <v>0</v>
      </c>
      <c r="E237" s="90">
        <v>75</v>
      </c>
      <c r="F237" s="28">
        <f t="shared" si="94"/>
        <v>75</v>
      </c>
    </row>
    <row r="238" spans="1:6" ht="30" customHeight="1">
      <c r="A238" s="26">
        <v>8</v>
      </c>
      <c r="B238" s="27" t="s">
        <v>166</v>
      </c>
      <c r="C238" s="65">
        <v>0</v>
      </c>
      <c r="D238" s="65">
        <v>0</v>
      </c>
      <c r="E238" s="90">
        <v>0</v>
      </c>
      <c r="F238" s="28">
        <f t="shared" si="94"/>
        <v>0</v>
      </c>
    </row>
    <row r="239" spans="1:6" s="14" customFormat="1" ht="30" customHeight="1">
      <c r="A239" s="29"/>
      <c r="B239" s="30" t="s">
        <v>165</v>
      </c>
      <c r="C239" s="66">
        <f t="shared" ref="C239:E239" si="109">+C237+C238</f>
        <v>0</v>
      </c>
      <c r="D239" s="66">
        <f t="shared" si="109"/>
        <v>0</v>
      </c>
      <c r="E239" s="78">
        <f t="shared" si="109"/>
        <v>75</v>
      </c>
      <c r="F239" s="78">
        <f t="shared" ref="F239" si="110">F237+F238</f>
        <v>75</v>
      </c>
    </row>
    <row r="240" spans="1:6" ht="30" customHeight="1">
      <c r="A240" s="26">
        <v>9</v>
      </c>
      <c r="B240" s="27" t="s">
        <v>167</v>
      </c>
      <c r="C240" s="65">
        <v>0</v>
      </c>
      <c r="D240" s="65">
        <v>0</v>
      </c>
      <c r="E240" s="90">
        <v>75</v>
      </c>
      <c r="F240" s="28">
        <f t="shared" si="94"/>
        <v>75</v>
      </c>
    </row>
    <row r="241" spans="1:6" ht="30" customHeight="1">
      <c r="A241" s="26">
        <v>10</v>
      </c>
      <c r="B241" s="27" t="s">
        <v>168</v>
      </c>
      <c r="C241" s="65">
        <v>0</v>
      </c>
      <c r="D241" s="65">
        <v>0</v>
      </c>
      <c r="E241" s="90">
        <v>0</v>
      </c>
      <c r="F241" s="28">
        <f t="shared" si="94"/>
        <v>0</v>
      </c>
    </row>
    <row r="242" spans="1:6" s="14" customFormat="1" ht="30" customHeight="1">
      <c r="A242" s="29"/>
      <c r="B242" s="30" t="s">
        <v>167</v>
      </c>
      <c r="C242" s="66">
        <f t="shared" ref="C242:E242" si="111">+C240+C241</f>
        <v>0</v>
      </c>
      <c r="D242" s="66">
        <f t="shared" si="111"/>
        <v>0</v>
      </c>
      <c r="E242" s="78">
        <f t="shared" si="111"/>
        <v>75</v>
      </c>
      <c r="F242" s="78">
        <f t="shared" ref="F242" si="112">F240+F241</f>
        <v>75</v>
      </c>
    </row>
    <row r="243" spans="1:6" ht="30" customHeight="1">
      <c r="A243" s="26">
        <v>11</v>
      </c>
      <c r="B243" s="27" t="s">
        <v>169</v>
      </c>
      <c r="C243" s="65">
        <v>0</v>
      </c>
      <c r="D243" s="65">
        <v>0</v>
      </c>
      <c r="E243" s="90">
        <v>0</v>
      </c>
      <c r="F243" s="28">
        <f t="shared" si="94"/>
        <v>0</v>
      </c>
    </row>
    <row r="244" spans="1:6" s="15" customFormat="1" ht="30" customHeight="1">
      <c r="A244" s="40"/>
      <c r="B244" s="46" t="s">
        <v>170</v>
      </c>
      <c r="C244" s="68">
        <f t="shared" ref="C244:F244" si="113">+C243+C242+C239+C236+C235+C234+C233+C232</f>
        <v>0</v>
      </c>
      <c r="D244" s="68">
        <f t="shared" si="113"/>
        <v>161</v>
      </c>
      <c r="E244" s="82">
        <f t="shared" si="113"/>
        <v>190</v>
      </c>
      <c r="F244" s="82">
        <f t="shared" si="113"/>
        <v>351</v>
      </c>
    </row>
    <row r="245" spans="1:6" ht="30" customHeight="1">
      <c r="A245" s="26">
        <v>1</v>
      </c>
      <c r="B245" s="27" t="s">
        <v>171</v>
      </c>
      <c r="C245" s="65">
        <v>0</v>
      </c>
      <c r="D245" s="65">
        <v>0</v>
      </c>
      <c r="E245" s="65">
        <v>0</v>
      </c>
      <c r="F245" s="28">
        <f t="shared" si="94"/>
        <v>0</v>
      </c>
    </row>
    <row r="246" spans="1:6" ht="30" customHeight="1">
      <c r="A246" s="26">
        <v>2</v>
      </c>
      <c r="B246" s="27" t="s">
        <v>172</v>
      </c>
      <c r="C246" s="65">
        <v>0</v>
      </c>
      <c r="D246" s="65">
        <v>0</v>
      </c>
      <c r="E246" s="65">
        <v>0</v>
      </c>
      <c r="F246" s="28">
        <f t="shared" si="94"/>
        <v>0</v>
      </c>
    </row>
    <row r="247" spans="1:6" ht="30" customHeight="1">
      <c r="A247" s="26">
        <v>3</v>
      </c>
      <c r="B247" s="27" t="s">
        <v>173</v>
      </c>
      <c r="C247" s="65">
        <v>0</v>
      </c>
      <c r="D247" s="65">
        <v>0</v>
      </c>
      <c r="E247" s="65">
        <v>0</v>
      </c>
      <c r="F247" s="28">
        <f t="shared" si="94"/>
        <v>0</v>
      </c>
    </row>
    <row r="248" spans="1:6" ht="30" customHeight="1">
      <c r="A248" s="26">
        <v>4</v>
      </c>
      <c r="B248" s="27" t="s">
        <v>174</v>
      </c>
      <c r="C248" s="65">
        <v>0</v>
      </c>
      <c r="D248" s="65">
        <v>0</v>
      </c>
      <c r="E248" s="65">
        <v>0</v>
      </c>
      <c r="F248" s="28">
        <f t="shared" si="94"/>
        <v>0</v>
      </c>
    </row>
    <row r="249" spans="1:6" ht="30" customHeight="1">
      <c r="A249" s="26">
        <v>5</v>
      </c>
      <c r="B249" s="27" t="s">
        <v>175</v>
      </c>
      <c r="C249" s="65">
        <v>0</v>
      </c>
      <c r="D249" s="65">
        <v>0</v>
      </c>
      <c r="E249" s="65">
        <v>0</v>
      </c>
      <c r="F249" s="28">
        <f t="shared" si="94"/>
        <v>0</v>
      </c>
    </row>
    <row r="250" spans="1:6" ht="30" customHeight="1">
      <c r="A250" s="26">
        <v>6</v>
      </c>
      <c r="B250" s="27" t="s">
        <v>176</v>
      </c>
      <c r="C250" s="65">
        <v>0</v>
      </c>
      <c r="D250" s="65">
        <v>0</v>
      </c>
      <c r="E250" s="65">
        <v>0</v>
      </c>
      <c r="F250" s="28">
        <f t="shared" si="94"/>
        <v>0</v>
      </c>
    </row>
    <row r="251" spans="1:6" ht="30" customHeight="1">
      <c r="A251" s="26">
        <v>7</v>
      </c>
      <c r="B251" s="27" t="s">
        <v>177</v>
      </c>
      <c r="C251" s="65">
        <v>0</v>
      </c>
      <c r="D251" s="65">
        <v>0</v>
      </c>
      <c r="E251" s="65">
        <v>0</v>
      </c>
      <c r="F251" s="28">
        <f t="shared" si="94"/>
        <v>0</v>
      </c>
    </row>
    <row r="252" spans="1:6" s="14" customFormat="1" ht="30" customHeight="1">
      <c r="A252" s="29"/>
      <c r="B252" s="30" t="s">
        <v>171</v>
      </c>
      <c r="C252" s="66">
        <f t="shared" ref="C252:E252" si="114">SUM(C245:C251)</f>
        <v>0</v>
      </c>
      <c r="D252" s="66">
        <f t="shared" si="114"/>
        <v>0</v>
      </c>
      <c r="E252" s="78">
        <f t="shared" si="114"/>
        <v>0</v>
      </c>
      <c r="F252" s="78">
        <f t="shared" ref="F252" si="115">F250+F251</f>
        <v>0</v>
      </c>
    </row>
    <row r="253" spans="1:6" ht="30" customHeight="1">
      <c r="A253" s="26">
        <v>8</v>
      </c>
      <c r="B253" s="27" t="s">
        <v>178</v>
      </c>
      <c r="C253" s="65">
        <v>0</v>
      </c>
      <c r="D253" s="65">
        <v>0</v>
      </c>
      <c r="E253" s="65">
        <v>0</v>
      </c>
      <c r="F253" s="28">
        <f t="shared" si="94"/>
        <v>0</v>
      </c>
    </row>
    <row r="254" spans="1:6" ht="30" customHeight="1">
      <c r="A254" s="26">
        <v>9</v>
      </c>
      <c r="B254" s="27" t="s">
        <v>179</v>
      </c>
      <c r="C254" s="65">
        <v>0</v>
      </c>
      <c r="D254" s="65">
        <v>0</v>
      </c>
      <c r="E254" s="65">
        <v>0</v>
      </c>
      <c r="F254" s="28">
        <f t="shared" si="94"/>
        <v>0</v>
      </c>
    </row>
    <row r="255" spans="1:6" ht="30" customHeight="1">
      <c r="A255" s="26">
        <v>10</v>
      </c>
      <c r="B255" s="27" t="s">
        <v>180</v>
      </c>
      <c r="C255" s="65">
        <v>0</v>
      </c>
      <c r="D255" s="65">
        <v>0</v>
      </c>
      <c r="E255" s="65">
        <v>0</v>
      </c>
      <c r="F255" s="28">
        <f t="shared" si="94"/>
        <v>0</v>
      </c>
    </row>
    <row r="256" spans="1:6" ht="30" customHeight="1">
      <c r="A256" s="26">
        <v>11</v>
      </c>
      <c r="B256" s="27" t="s">
        <v>181</v>
      </c>
      <c r="C256" s="65">
        <v>0</v>
      </c>
      <c r="D256" s="65">
        <v>0</v>
      </c>
      <c r="E256" s="65">
        <v>0</v>
      </c>
      <c r="F256" s="28">
        <f t="shared" si="94"/>
        <v>0</v>
      </c>
    </row>
    <row r="257" spans="1:6" s="14" customFormat="1" ht="30" customHeight="1">
      <c r="A257" s="29"/>
      <c r="B257" s="30" t="s">
        <v>178</v>
      </c>
      <c r="C257" s="66">
        <f t="shared" ref="C257:E257" si="116">+C253+C254+C255+C256</f>
        <v>0</v>
      </c>
      <c r="D257" s="66">
        <f t="shared" si="116"/>
        <v>0</v>
      </c>
      <c r="E257" s="78">
        <f t="shared" si="116"/>
        <v>0</v>
      </c>
      <c r="F257" s="78">
        <f t="shared" ref="F257" si="117">F255+F256</f>
        <v>0</v>
      </c>
    </row>
    <row r="258" spans="1:6" ht="30" customHeight="1">
      <c r="A258" s="26">
        <v>13</v>
      </c>
      <c r="B258" s="27" t="s">
        <v>182</v>
      </c>
      <c r="C258" s="65">
        <v>0</v>
      </c>
      <c r="D258" s="65">
        <v>0</v>
      </c>
      <c r="E258" s="65">
        <v>0</v>
      </c>
      <c r="F258" s="28">
        <f t="shared" si="94"/>
        <v>0</v>
      </c>
    </row>
    <row r="259" spans="1:6" ht="30" customHeight="1">
      <c r="A259" s="26">
        <v>14</v>
      </c>
      <c r="B259" s="27" t="s">
        <v>183</v>
      </c>
      <c r="C259" s="65">
        <v>0</v>
      </c>
      <c r="D259" s="65">
        <v>0</v>
      </c>
      <c r="E259" s="65">
        <v>0</v>
      </c>
      <c r="F259" s="28">
        <f t="shared" si="94"/>
        <v>0</v>
      </c>
    </row>
    <row r="260" spans="1:6" s="14" customFormat="1" ht="30" customHeight="1">
      <c r="A260" s="29"/>
      <c r="B260" s="30" t="s">
        <v>182</v>
      </c>
      <c r="C260" s="66">
        <f t="shared" ref="C260:E260" si="118">+C258+C259</f>
        <v>0</v>
      </c>
      <c r="D260" s="66">
        <f t="shared" si="118"/>
        <v>0</v>
      </c>
      <c r="E260" s="78">
        <f t="shared" si="118"/>
        <v>0</v>
      </c>
      <c r="F260" s="78">
        <f t="shared" ref="F260" si="119">F258+F259</f>
        <v>0</v>
      </c>
    </row>
    <row r="261" spans="1:6" ht="30" customHeight="1">
      <c r="A261" s="26">
        <v>15</v>
      </c>
      <c r="B261" s="27" t="s">
        <v>184</v>
      </c>
      <c r="C261" s="65">
        <v>0</v>
      </c>
      <c r="D261" s="65">
        <v>0</v>
      </c>
      <c r="E261" s="65">
        <v>0</v>
      </c>
      <c r="F261" s="28">
        <f t="shared" si="94"/>
        <v>0</v>
      </c>
    </row>
    <row r="262" spans="1:6" ht="30" customHeight="1">
      <c r="A262" s="26">
        <v>16</v>
      </c>
      <c r="B262" s="27" t="s">
        <v>185</v>
      </c>
      <c r="C262" s="65">
        <v>0</v>
      </c>
      <c r="D262" s="65">
        <v>0</v>
      </c>
      <c r="E262" s="65">
        <v>0</v>
      </c>
      <c r="F262" s="28">
        <f t="shared" si="94"/>
        <v>0</v>
      </c>
    </row>
    <row r="263" spans="1:6" ht="30" customHeight="1">
      <c r="A263" s="26">
        <v>17</v>
      </c>
      <c r="B263" s="27" t="s">
        <v>186</v>
      </c>
      <c r="C263" s="65">
        <v>0</v>
      </c>
      <c r="D263" s="65">
        <v>0</v>
      </c>
      <c r="E263" s="65">
        <v>0</v>
      </c>
      <c r="F263" s="28">
        <f t="shared" si="94"/>
        <v>0</v>
      </c>
    </row>
    <row r="264" spans="1:6" s="14" customFormat="1" ht="30" customHeight="1">
      <c r="A264" s="29"/>
      <c r="B264" s="30" t="s">
        <v>184</v>
      </c>
      <c r="C264" s="66">
        <f t="shared" ref="C264:E264" si="120">+C261+C262+C263</f>
        <v>0</v>
      </c>
      <c r="D264" s="66">
        <f t="shared" si="120"/>
        <v>0</v>
      </c>
      <c r="E264" s="78">
        <f t="shared" si="120"/>
        <v>0</v>
      </c>
      <c r="F264" s="78">
        <f t="shared" ref="F264" si="121">F262+F263</f>
        <v>0</v>
      </c>
    </row>
    <row r="265" spans="1:6" ht="30" customHeight="1">
      <c r="A265" s="26">
        <v>18</v>
      </c>
      <c r="B265" s="27" t="s">
        <v>219</v>
      </c>
      <c r="C265" s="71">
        <v>0</v>
      </c>
      <c r="D265" s="71">
        <v>0</v>
      </c>
      <c r="E265" s="90">
        <v>0</v>
      </c>
      <c r="F265" s="28">
        <f t="shared" si="94"/>
        <v>0</v>
      </c>
    </row>
    <row r="266" spans="1:6" s="15" customFormat="1" ht="30" customHeight="1">
      <c r="A266" s="40"/>
      <c r="B266" s="46" t="s">
        <v>187</v>
      </c>
      <c r="C266" s="68">
        <f t="shared" ref="C266:F266" si="122">+C265+C264+C260+C257+C252</f>
        <v>0</v>
      </c>
      <c r="D266" s="68">
        <f t="shared" si="122"/>
        <v>0</v>
      </c>
      <c r="E266" s="82">
        <f t="shared" si="122"/>
        <v>0</v>
      </c>
      <c r="F266" s="82">
        <f t="shared" si="122"/>
        <v>0</v>
      </c>
    </row>
    <row r="267" spans="1:6" ht="30" customHeight="1">
      <c r="A267" s="26">
        <v>1</v>
      </c>
      <c r="B267" s="27" t="s">
        <v>188</v>
      </c>
      <c r="C267" s="65">
        <v>0</v>
      </c>
      <c r="D267" s="65">
        <v>165</v>
      </c>
      <c r="E267" s="92">
        <v>0</v>
      </c>
      <c r="F267" s="28">
        <f t="shared" ref="F267:F293" si="123">+C267+D267+E267</f>
        <v>165</v>
      </c>
    </row>
    <row r="268" spans="1:6" ht="30" customHeight="1">
      <c r="A268" s="26">
        <v>2</v>
      </c>
      <c r="B268" s="27" t="s">
        <v>189</v>
      </c>
      <c r="C268" s="65">
        <v>0</v>
      </c>
      <c r="D268" s="65">
        <v>0</v>
      </c>
      <c r="E268" s="92">
        <v>0</v>
      </c>
      <c r="F268" s="28">
        <f t="shared" si="123"/>
        <v>0</v>
      </c>
    </row>
    <row r="269" spans="1:6" s="15" customFormat="1" ht="30" customHeight="1">
      <c r="A269" s="40"/>
      <c r="B269" s="46" t="s">
        <v>190</v>
      </c>
      <c r="C269" s="68">
        <f t="shared" ref="C269:F269" si="124">SUM(C267:C268)</f>
        <v>0</v>
      </c>
      <c r="D269" s="68">
        <f t="shared" si="124"/>
        <v>165</v>
      </c>
      <c r="E269" s="82">
        <f t="shared" si="124"/>
        <v>0</v>
      </c>
      <c r="F269" s="82">
        <f t="shared" si="124"/>
        <v>165</v>
      </c>
    </row>
    <row r="270" spans="1:6" ht="30" customHeight="1">
      <c r="A270" s="26">
        <v>1</v>
      </c>
      <c r="B270" s="27" t="s">
        <v>191</v>
      </c>
      <c r="C270" s="65">
        <v>0</v>
      </c>
      <c r="D270" s="65">
        <v>0</v>
      </c>
      <c r="E270" s="65">
        <v>0</v>
      </c>
      <c r="F270" s="28">
        <f t="shared" si="123"/>
        <v>0</v>
      </c>
    </row>
    <row r="271" spans="1:6" ht="30" customHeight="1">
      <c r="A271" s="26">
        <v>2</v>
      </c>
      <c r="B271" s="27" t="s">
        <v>192</v>
      </c>
      <c r="C271" s="65">
        <v>0</v>
      </c>
      <c r="D271" s="65">
        <v>0</v>
      </c>
      <c r="E271" s="65">
        <v>0</v>
      </c>
      <c r="F271" s="28">
        <f t="shared" si="123"/>
        <v>0</v>
      </c>
    </row>
    <row r="272" spans="1:6" ht="30" customHeight="1">
      <c r="A272" s="26">
        <v>3</v>
      </c>
      <c r="B272" s="27" t="s">
        <v>193</v>
      </c>
      <c r="C272" s="65">
        <v>0</v>
      </c>
      <c r="D272" s="65">
        <v>0</v>
      </c>
      <c r="E272" s="65">
        <v>0</v>
      </c>
      <c r="F272" s="28">
        <f t="shared" si="123"/>
        <v>0</v>
      </c>
    </row>
    <row r="273" spans="1:6" s="14" customFormat="1" ht="30" customHeight="1">
      <c r="A273" s="29"/>
      <c r="B273" s="30" t="s">
        <v>192</v>
      </c>
      <c r="C273" s="72">
        <f t="shared" ref="C273:E273" si="125">+C271+C272</f>
        <v>0</v>
      </c>
      <c r="D273" s="72">
        <f t="shared" si="125"/>
        <v>0</v>
      </c>
      <c r="E273" s="84">
        <f t="shared" si="125"/>
        <v>0</v>
      </c>
      <c r="F273" s="78">
        <f t="shared" ref="F273" si="126">F271+F272</f>
        <v>0</v>
      </c>
    </row>
    <row r="274" spans="1:6" ht="30" customHeight="1">
      <c r="A274" s="26">
        <v>4</v>
      </c>
      <c r="B274" s="27" t="s">
        <v>194</v>
      </c>
      <c r="C274" s="71">
        <v>0</v>
      </c>
      <c r="D274" s="71">
        <v>0</v>
      </c>
      <c r="E274" s="90">
        <v>0</v>
      </c>
      <c r="F274" s="28">
        <f t="shared" si="123"/>
        <v>0</v>
      </c>
    </row>
    <row r="275" spans="1:6" s="15" customFormat="1" ht="30" customHeight="1">
      <c r="A275" s="40"/>
      <c r="B275" s="46" t="s">
        <v>195</v>
      </c>
      <c r="C275" s="68">
        <f t="shared" ref="C275:F275" si="127">+C270+C273+C274</f>
        <v>0</v>
      </c>
      <c r="D275" s="68">
        <f t="shared" si="127"/>
        <v>0</v>
      </c>
      <c r="E275" s="82">
        <f t="shared" si="127"/>
        <v>0</v>
      </c>
      <c r="F275" s="82">
        <f t="shared" si="127"/>
        <v>0</v>
      </c>
    </row>
    <row r="276" spans="1:6" s="15" customFormat="1" ht="30" customHeight="1">
      <c r="A276" s="40"/>
      <c r="B276" s="46" t="s">
        <v>245</v>
      </c>
      <c r="C276" s="68">
        <v>0</v>
      </c>
      <c r="D276" s="68">
        <v>0</v>
      </c>
      <c r="E276" s="82">
        <v>0</v>
      </c>
      <c r="F276" s="78">
        <f t="shared" ref="F276" si="128">F274+F275</f>
        <v>0</v>
      </c>
    </row>
    <row r="277" spans="1:6" s="15" customFormat="1" ht="30" customHeight="1">
      <c r="A277" s="40"/>
      <c r="B277" s="46" t="s">
        <v>251</v>
      </c>
      <c r="C277" s="68">
        <v>0</v>
      </c>
      <c r="D277" s="68">
        <v>0</v>
      </c>
      <c r="E277" s="82">
        <v>0</v>
      </c>
      <c r="F277" s="78">
        <f t="shared" ref="F277" si="129">F275+F276</f>
        <v>0</v>
      </c>
    </row>
    <row r="278" spans="1:6" ht="30" customHeight="1">
      <c r="A278" s="26">
        <v>1</v>
      </c>
      <c r="B278" s="27" t="s">
        <v>233</v>
      </c>
      <c r="C278" s="65">
        <v>0</v>
      </c>
      <c r="D278" s="65">
        <v>0</v>
      </c>
      <c r="E278" s="90">
        <v>350</v>
      </c>
      <c r="F278" s="28">
        <f t="shared" si="123"/>
        <v>350</v>
      </c>
    </row>
    <row r="279" spans="1:6" s="15" customFormat="1" ht="30" customHeight="1">
      <c r="A279" s="40"/>
      <c r="B279" s="46" t="s">
        <v>212</v>
      </c>
      <c r="C279" s="68">
        <f t="shared" ref="C279:F279" si="130">SUM(C278:C278)</f>
        <v>0</v>
      </c>
      <c r="D279" s="68">
        <f t="shared" si="130"/>
        <v>0</v>
      </c>
      <c r="E279" s="82">
        <f t="shared" si="130"/>
        <v>350</v>
      </c>
      <c r="F279" s="82">
        <f t="shared" si="130"/>
        <v>350</v>
      </c>
    </row>
    <row r="280" spans="1:6" ht="30" customHeight="1">
      <c r="A280" s="26">
        <v>1</v>
      </c>
      <c r="B280" s="27" t="s">
        <v>196</v>
      </c>
      <c r="C280" s="65">
        <v>0</v>
      </c>
      <c r="D280" s="65">
        <v>0</v>
      </c>
      <c r="E280" s="65">
        <v>0</v>
      </c>
      <c r="F280" s="28">
        <f t="shared" si="123"/>
        <v>0</v>
      </c>
    </row>
    <row r="281" spans="1:6" ht="30" customHeight="1">
      <c r="A281" s="26">
        <v>2</v>
      </c>
      <c r="B281" s="27" t="s">
        <v>197</v>
      </c>
      <c r="C281" s="65">
        <v>0</v>
      </c>
      <c r="D281" s="65">
        <v>0</v>
      </c>
      <c r="E281" s="65">
        <v>0</v>
      </c>
      <c r="F281" s="28">
        <f t="shared" si="123"/>
        <v>0</v>
      </c>
    </row>
    <row r="282" spans="1:6" ht="30" customHeight="1">
      <c r="A282" s="26">
        <v>3</v>
      </c>
      <c r="B282" s="27" t="s">
        <v>198</v>
      </c>
      <c r="C282" s="65">
        <v>0</v>
      </c>
      <c r="D282" s="65">
        <v>0</v>
      </c>
      <c r="E282" s="65">
        <v>0</v>
      </c>
      <c r="F282" s="28">
        <f t="shared" si="123"/>
        <v>0</v>
      </c>
    </row>
    <row r="283" spans="1:6" ht="30" customHeight="1">
      <c r="A283" s="26">
        <v>4</v>
      </c>
      <c r="B283" s="27" t="s">
        <v>199</v>
      </c>
      <c r="C283" s="65">
        <v>0</v>
      </c>
      <c r="D283" s="65">
        <v>0</v>
      </c>
      <c r="E283" s="65">
        <v>0</v>
      </c>
      <c r="F283" s="28">
        <f t="shared" si="123"/>
        <v>0</v>
      </c>
    </row>
    <row r="284" spans="1:6" ht="30" customHeight="1">
      <c r="A284" s="26">
        <v>5</v>
      </c>
      <c r="B284" s="27" t="s">
        <v>200</v>
      </c>
      <c r="C284" s="65">
        <v>0</v>
      </c>
      <c r="D284" s="65">
        <v>0</v>
      </c>
      <c r="E284" s="65">
        <v>0</v>
      </c>
      <c r="F284" s="28">
        <f t="shared" si="123"/>
        <v>0</v>
      </c>
    </row>
    <row r="285" spans="1:6" ht="30" customHeight="1">
      <c r="A285" s="26">
        <v>6</v>
      </c>
      <c r="B285" s="27" t="s">
        <v>201</v>
      </c>
      <c r="C285" s="65">
        <v>0</v>
      </c>
      <c r="D285" s="65">
        <v>13.77</v>
      </c>
      <c r="E285" s="65">
        <v>0</v>
      </c>
      <c r="F285" s="28">
        <f t="shared" si="123"/>
        <v>13.77</v>
      </c>
    </row>
    <row r="286" spans="1:6" ht="30" customHeight="1">
      <c r="A286" s="45">
        <v>7</v>
      </c>
      <c r="B286" s="38" t="s">
        <v>202</v>
      </c>
      <c r="C286" s="65">
        <v>0</v>
      </c>
      <c r="D286" s="65">
        <v>0</v>
      </c>
      <c r="E286" s="65">
        <v>0</v>
      </c>
      <c r="F286" s="28">
        <f t="shared" si="123"/>
        <v>0</v>
      </c>
    </row>
    <row r="287" spans="1:6" ht="30" customHeight="1">
      <c r="A287" s="26">
        <v>8</v>
      </c>
      <c r="B287" s="27" t="s">
        <v>203</v>
      </c>
      <c r="C287" s="65">
        <v>0</v>
      </c>
      <c r="D287" s="65">
        <v>0</v>
      </c>
      <c r="E287" s="65">
        <v>0</v>
      </c>
      <c r="F287" s="28">
        <f t="shared" si="123"/>
        <v>0</v>
      </c>
    </row>
    <row r="288" spans="1:6" ht="30" customHeight="1">
      <c r="A288" s="26">
        <v>9</v>
      </c>
      <c r="B288" s="27" t="s">
        <v>204</v>
      </c>
      <c r="C288" s="90">
        <v>73.260000000000005</v>
      </c>
      <c r="D288" s="65">
        <v>0</v>
      </c>
      <c r="E288" s="65">
        <v>0</v>
      </c>
      <c r="F288" s="28">
        <f t="shared" si="123"/>
        <v>73.260000000000005</v>
      </c>
    </row>
    <row r="289" spans="1:6" ht="30" customHeight="1">
      <c r="A289" s="26">
        <v>10</v>
      </c>
      <c r="B289" s="27" t="s">
        <v>205</v>
      </c>
      <c r="C289" s="90">
        <v>1895.01</v>
      </c>
      <c r="D289" s="65">
        <v>0</v>
      </c>
      <c r="E289" s="65">
        <v>0</v>
      </c>
      <c r="F289" s="28">
        <f t="shared" si="123"/>
        <v>1895.01</v>
      </c>
    </row>
    <row r="290" spans="1:6" ht="30" customHeight="1">
      <c r="A290" s="26">
        <v>11</v>
      </c>
      <c r="B290" s="27" t="s">
        <v>206</v>
      </c>
      <c r="C290" s="65">
        <v>0</v>
      </c>
      <c r="D290" s="65">
        <v>0</v>
      </c>
      <c r="E290" s="65">
        <v>0</v>
      </c>
      <c r="F290" s="28">
        <f t="shared" si="123"/>
        <v>0</v>
      </c>
    </row>
    <row r="291" spans="1:6" ht="30" customHeight="1">
      <c r="A291" s="26">
        <v>12</v>
      </c>
      <c r="B291" s="27" t="s">
        <v>207</v>
      </c>
      <c r="C291" s="65">
        <v>0</v>
      </c>
      <c r="D291" s="65">
        <v>0</v>
      </c>
      <c r="E291" s="65">
        <v>0</v>
      </c>
      <c r="F291" s="28">
        <f t="shared" si="123"/>
        <v>0</v>
      </c>
    </row>
    <row r="292" spans="1:6" s="15" customFormat="1" ht="30" customHeight="1">
      <c r="A292" s="40"/>
      <c r="B292" s="46" t="s">
        <v>209</v>
      </c>
      <c r="C292" s="68">
        <f>SUM(C280:C291)</f>
        <v>1968.27</v>
      </c>
      <c r="D292" s="68">
        <f>SUM(D280:D291)</f>
        <v>13.77</v>
      </c>
      <c r="E292" s="68">
        <f t="shared" ref="E292:F292" si="131">SUM(E280:E291)</f>
        <v>0</v>
      </c>
      <c r="F292" s="68">
        <f t="shared" si="131"/>
        <v>1982.04</v>
      </c>
    </row>
    <row r="293" spans="1:6" ht="30" customHeight="1">
      <c r="A293" s="26">
        <v>1</v>
      </c>
      <c r="B293" s="27" t="s">
        <v>216</v>
      </c>
      <c r="C293" s="65">
        <v>0</v>
      </c>
      <c r="D293" s="65">
        <v>0</v>
      </c>
      <c r="E293" s="90">
        <v>0</v>
      </c>
      <c r="F293" s="28">
        <f t="shared" si="123"/>
        <v>0</v>
      </c>
    </row>
    <row r="294" spans="1:6" s="15" customFormat="1" ht="30" customHeight="1">
      <c r="A294" s="40"/>
      <c r="B294" s="46" t="s">
        <v>211</v>
      </c>
      <c r="C294" s="42">
        <f t="shared" ref="C294:D294" si="132">C293</f>
        <v>0</v>
      </c>
      <c r="D294" s="42">
        <f t="shared" si="132"/>
        <v>0</v>
      </c>
      <c r="E294" s="42">
        <f>E293</f>
        <v>0</v>
      </c>
      <c r="F294" s="42">
        <f>F293</f>
        <v>0</v>
      </c>
    </row>
    <row r="295" spans="1:6" s="62" customFormat="1" ht="30" customHeight="1">
      <c r="A295" s="40"/>
      <c r="B295" s="46" t="s">
        <v>210</v>
      </c>
      <c r="C295" s="42">
        <f>+C294+C292+C279+C275+C269+C266+C244+C229+C227+C189+C139+C93+C277+C276</f>
        <v>1968.27</v>
      </c>
      <c r="D295" s="42">
        <f>+D294+D292+D279+D275+D269+D266+D244+D229+D227+D189+D139+D93+D277+D276</f>
        <v>1811.6999999999998</v>
      </c>
      <c r="E295" s="42">
        <f>+E294+E292+E279+E275+E269+E266+E244+E229+E227+E189+E139+E93+E277+E276</f>
        <v>2512.75</v>
      </c>
      <c r="F295" s="42">
        <f>+F294+F292+F279+F275+F269+F266+F244+F229+F227+F189+F139+F93+F277+F276</f>
        <v>6292.72</v>
      </c>
    </row>
    <row r="296" spans="1:6" ht="20.100000000000001" customHeight="1">
      <c r="A296" s="24"/>
      <c r="B296" s="138"/>
      <c r="C296" s="138"/>
      <c r="D296" s="138"/>
      <c r="E296" s="138"/>
      <c r="F296" s="138"/>
    </row>
    <row r="299" spans="1:6" ht="20.100000000000001" customHeight="1">
      <c r="C299" s="93"/>
    </row>
  </sheetData>
  <sheetProtection password="C172" sheet="1" objects="1" scenarios="1" selectLockedCells="1" selectUnlockedCells="1"/>
  <mergeCells count="8">
    <mergeCell ref="B296:F296"/>
    <mergeCell ref="C7:E7"/>
    <mergeCell ref="F7:F8"/>
    <mergeCell ref="A2:B2"/>
    <mergeCell ref="E3:F3"/>
    <mergeCell ref="A6:A8"/>
    <mergeCell ref="C6:F6"/>
    <mergeCell ref="A4:F4"/>
  </mergeCells>
  <printOptions horizontalCentered="1"/>
  <pageMargins left="0.25" right="0.25" top="0.75" bottom="0.75" header="0.31496062992126" footer="0.31496062992126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U295"/>
  <sheetViews>
    <sheetView view="pageBreakPreview" zoomScaleNormal="100" zoomScaleSheetLayoutView="100" workbookViewId="0">
      <pane xSplit="2" ySplit="7" topLeftCell="C290" activePane="bottomRight" state="frozen"/>
      <selection pane="topRight" activeCell="C1" sqref="C1"/>
      <selection pane="bottomLeft" activeCell="A8" sqref="A8"/>
      <selection pane="bottomRight" activeCell="B297" sqref="B297"/>
    </sheetView>
  </sheetViews>
  <sheetFormatPr defaultColWidth="9.140625" defaultRowHeight="20.100000000000001" customHeight="1"/>
  <cols>
    <col min="1" max="1" width="5.5703125" style="18" customWidth="1"/>
    <col min="2" max="2" width="36.85546875" style="20" customWidth="1"/>
    <col min="3" max="3" width="10.7109375" style="19" customWidth="1"/>
    <col min="4" max="4" width="13.28515625" style="19" customWidth="1"/>
    <col min="5" max="5" width="12.85546875" style="19" customWidth="1"/>
    <col min="6" max="6" width="11.85546875" style="19" customWidth="1"/>
    <col min="7" max="7" width="13.140625" style="19" customWidth="1"/>
    <col min="8" max="8" width="11.7109375" style="19" customWidth="1"/>
    <col min="9" max="9" width="10.7109375" style="19" customWidth="1"/>
    <col min="10" max="10" width="11.140625" style="19" customWidth="1"/>
    <col min="11" max="11" width="13.140625" style="19" customWidth="1"/>
    <col min="12" max="12" width="13.85546875" style="19" customWidth="1"/>
    <col min="13" max="13" width="11.5703125" style="19" customWidth="1"/>
    <col min="14" max="14" width="12.42578125" style="19" customWidth="1"/>
    <col min="15" max="15" width="14.28515625" style="19" customWidth="1"/>
    <col min="16" max="16" width="15.5703125" style="19" customWidth="1"/>
    <col min="17" max="17" width="14.140625" style="19" customWidth="1"/>
    <col min="18" max="16384" width="9.140625" style="13"/>
  </cols>
  <sheetData>
    <row r="1" spans="1:17" s="8" customFormat="1" ht="20.100000000000001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9" customFormat="1" ht="20.100000000000001" customHeight="1">
      <c r="A2" s="140"/>
      <c r="B2" s="140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143" t="s">
        <v>234</v>
      </c>
      <c r="Q2" s="143"/>
    </row>
    <row r="3" spans="1:17" s="4" customFormat="1" ht="28.5" customHeight="1">
      <c r="A3" s="22"/>
      <c r="B3" s="23"/>
      <c r="C3" s="140" t="s">
        <v>236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 t="s">
        <v>231</v>
      </c>
      <c r="P3" s="140"/>
      <c r="Q3" s="140"/>
    </row>
    <row r="4" spans="1:17" s="10" customFormat="1" ht="20.100000000000001" customHeight="1">
      <c r="A4" s="145" t="s">
        <v>0</v>
      </c>
      <c r="B4" s="3" t="s">
        <v>6</v>
      </c>
      <c r="C4" s="139" t="s">
        <v>246</v>
      </c>
      <c r="D4" s="139"/>
      <c r="E4" s="139"/>
      <c r="F4" s="139" t="s">
        <v>5</v>
      </c>
      <c r="G4" s="139"/>
      <c r="H4" s="139"/>
      <c r="I4" s="139" t="s">
        <v>4</v>
      </c>
      <c r="J4" s="139"/>
      <c r="K4" s="2"/>
      <c r="L4" s="139" t="s">
        <v>214</v>
      </c>
      <c r="M4" s="139"/>
      <c r="N4" s="54"/>
      <c r="O4" s="139" t="s">
        <v>210</v>
      </c>
      <c r="P4" s="139"/>
      <c r="Q4" s="139"/>
    </row>
    <row r="5" spans="1:17" s="10" customFormat="1" ht="20.100000000000001" customHeight="1">
      <c r="A5" s="145"/>
      <c r="B5" s="3"/>
      <c r="C5" s="144" t="s">
        <v>1</v>
      </c>
      <c r="D5" s="144"/>
      <c r="E5" s="139" t="s">
        <v>3</v>
      </c>
      <c r="F5" s="144" t="s">
        <v>1</v>
      </c>
      <c r="G5" s="144"/>
      <c r="H5" s="146" t="s">
        <v>3</v>
      </c>
      <c r="I5" s="1" t="s">
        <v>1</v>
      </c>
      <c r="J5" s="1"/>
      <c r="K5" s="146" t="s">
        <v>3</v>
      </c>
      <c r="L5" s="1" t="s">
        <v>1</v>
      </c>
      <c r="M5" s="1"/>
      <c r="N5" s="139" t="s">
        <v>3</v>
      </c>
      <c r="O5" s="144" t="s">
        <v>1</v>
      </c>
      <c r="P5" s="144"/>
      <c r="Q5" s="144"/>
    </row>
    <row r="6" spans="1:17" s="11" customFormat="1" ht="60.75" customHeight="1">
      <c r="A6" s="145"/>
      <c r="B6" s="3"/>
      <c r="C6" s="57" t="s">
        <v>213</v>
      </c>
      <c r="D6" s="57" t="s">
        <v>2</v>
      </c>
      <c r="E6" s="139"/>
      <c r="F6" s="57" t="s">
        <v>213</v>
      </c>
      <c r="G6" s="57" t="s">
        <v>215</v>
      </c>
      <c r="H6" s="146"/>
      <c r="I6" s="57" t="s">
        <v>213</v>
      </c>
      <c r="J6" s="57" t="s">
        <v>2</v>
      </c>
      <c r="K6" s="146"/>
      <c r="L6" s="57" t="s">
        <v>213</v>
      </c>
      <c r="M6" s="57" t="s">
        <v>2</v>
      </c>
      <c r="N6" s="139"/>
      <c r="O6" s="57" t="s">
        <v>213</v>
      </c>
      <c r="P6" s="57" t="s">
        <v>2</v>
      </c>
      <c r="Q6" s="57" t="s">
        <v>235</v>
      </c>
    </row>
    <row r="7" spans="1:17" s="12" customFormat="1" ht="20.100000000000001" customHeight="1">
      <c r="A7" s="56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s="10" customFormat="1" ht="20.100000000000001" customHeight="1">
      <c r="A8" s="26">
        <v>1</v>
      </c>
      <c r="B8" s="27" t="s">
        <v>7</v>
      </c>
      <c r="C8" s="28">
        <v>765.6</v>
      </c>
      <c r="D8" s="28">
        <v>190.69</v>
      </c>
      <c r="E8" s="28">
        <f>+C8+D8</f>
        <v>956.29</v>
      </c>
      <c r="F8" s="28">
        <v>2.88</v>
      </c>
      <c r="G8" s="28">
        <v>18.309999999999999</v>
      </c>
      <c r="H8" s="28">
        <f>+F8+G8</f>
        <v>21.189999999999998</v>
      </c>
      <c r="I8" s="28">
        <v>20</v>
      </c>
      <c r="J8" s="28">
        <v>0</v>
      </c>
      <c r="K8" s="28">
        <f>+I8+J8</f>
        <v>20</v>
      </c>
      <c r="L8" s="28">
        <v>155</v>
      </c>
      <c r="M8" s="28">
        <v>20.5</v>
      </c>
      <c r="N8" s="28">
        <f>+L8+M8</f>
        <v>175.5</v>
      </c>
      <c r="O8" s="28">
        <f>+C8+F8+I8+L8</f>
        <v>943.48</v>
      </c>
      <c r="P8" s="28">
        <f>+D8+G8+J8+M8</f>
        <v>229.5</v>
      </c>
      <c r="Q8" s="28">
        <f>+O8+P8</f>
        <v>1172.98</v>
      </c>
    </row>
    <row r="9" spans="1:17" ht="20.100000000000001" customHeight="1">
      <c r="A9" s="26">
        <v>2</v>
      </c>
      <c r="B9" s="27" t="s">
        <v>8</v>
      </c>
      <c r="C9" s="28">
        <v>173.14</v>
      </c>
      <c r="D9" s="28">
        <v>0</v>
      </c>
      <c r="E9" s="28">
        <f t="shared" ref="E9:E72" si="0">+C9+D9</f>
        <v>173.14</v>
      </c>
      <c r="F9" s="28">
        <v>51.78</v>
      </c>
      <c r="G9" s="28">
        <v>0</v>
      </c>
      <c r="H9" s="28">
        <f t="shared" ref="H9:H72" si="1">+F9+G9</f>
        <v>51.78</v>
      </c>
      <c r="I9" s="28">
        <v>19.25</v>
      </c>
      <c r="J9" s="28">
        <v>0</v>
      </c>
      <c r="K9" s="28">
        <f t="shared" ref="K9:K72" si="2">+I9+J9</f>
        <v>19.25</v>
      </c>
      <c r="L9" s="28">
        <v>20</v>
      </c>
      <c r="M9" s="28">
        <v>0</v>
      </c>
      <c r="N9" s="28">
        <f t="shared" ref="N9:N72" si="3">+L9+M9</f>
        <v>20</v>
      </c>
      <c r="O9" s="28">
        <f t="shared" ref="O9:P72" si="4">+C9+F9+I9+L9</f>
        <v>264.16999999999996</v>
      </c>
      <c r="P9" s="28">
        <f t="shared" si="4"/>
        <v>0</v>
      </c>
      <c r="Q9" s="28">
        <f t="shared" ref="Q9:Q72" si="5">+O9+P9</f>
        <v>264.16999999999996</v>
      </c>
    </row>
    <row r="10" spans="1:17" s="14" customFormat="1" ht="20.100000000000001" customHeight="1">
      <c r="A10" s="29"/>
      <c r="B10" s="30" t="s">
        <v>7</v>
      </c>
      <c r="C10" s="31">
        <f t="shared" ref="C10:Q10" si="6">+C8+C9</f>
        <v>938.74</v>
      </c>
      <c r="D10" s="31">
        <f t="shared" si="6"/>
        <v>190.69</v>
      </c>
      <c r="E10" s="31">
        <f t="shared" si="6"/>
        <v>1129.4299999999998</v>
      </c>
      <c r="F10" s="31">
        <f t="shared" si="6"/>
        <v>54.660000000000004</v>
      </c>
      <c r="G10" s="31">
        <f t="shared" si="6"/>
        <v>18.309999999999999</v>
      </c>
      <c r="H10" s="31">
        <f t="shared" si="6"/>
        <v>72.97</v>
      </c>
      <c r="I10" s="31">
        <f t="shared" si="6"/>
        <v>39.25</v>
      </c>
      <c r="J10" s="31">
        <f t="shared" si="6"/>
        <v>0</v>
      </c>
      <c r="K10" s="31">
        <f t="shared" si="6"/>
        <v>39.25</v>
      </c>
      <c r="L10" s="31">
        <f t="shared" si="6"/>
        <v>175</v>
      </c>
      <c r="M10" s="31">
        <f t="shared" si="6"/>
        <v>20.5</v>
      </c>
      <c r="N10" s="31">
        <f t="shared" si="6"/>
        <v>195.5</v>
      </c>
      <c r="O10" s="31">
        <f t="shared" si="6"/>
        <v>1207.6500000000001</v>
      </c>
      <c r="P10" s="31">
        <f t="shared" si="6"/>
        <v>229.5</v>
      </c>
      <c r="Q10" s="31">
        <f t="shared" si="6"/>
        <v>1437.15</v>
      </c>
    </row>
    <row r="11" spans="1:17" ht="20.100000000000001" customHeight="1">
      <c r="A11" s="26">
        <v>3</v>
      </c>
      <c r="B11" s="27" t="s">
        <v>9</v>
      </c>
      <c r="C11" s="28">
        <v>747.62</v>
      </c>
      <c r="D11" s="28">
        <v>72.08</v>
      </c>
      <c r="E11" s="28">
        <f t="shared" si="0"/>
        <v>819.7</v>
      </c>
      <c r="F11" s="32">
        <v>7</v>
      </c>
      <c r="G11" s="32">
        <v>12.2</v>
      </c>
      <c r="H11" s="28">
        <f t="shared" si="1"/>
        <v>19.2</v>
      </c>
      <c r="I11" s="28">
        <v>30</v>
      </c>
      <c r="J11" s="28">
        <v>0</v>
      </c>
      <c r="K11" s="28">
        <f t="shared" si="2"/>
        <v>30</v>
      </c>
      <c r="L11" s="28">
        <v>50</v>
      </c>
      <c r="M11" s="28">
        <v>8</v>
      </c>
      <c r="N11" s="28">
        <f t="shared" si="3"/>
        <v>58</v>
      </c>
      <c r="O11" s="28">
        <f t="shared" si="4"/>
        <v>834.62</v>
      </c>
      <c r="P11" s="28">
        <f t="shared" si="4"/>
        <v>92.28</v>
      </c>
      <c r="Q11" s="28">
        <f t="shared" si="5"/>
        <v>926.9</v>
      </c>
    </row>
    <row r="12" spans="1:17" ht="20.100000000000001" customHeight="1">
      <c r="A12" s="26">
        <v>4</v>
      </c>
      <c r="B12" s="27" t="s">
        <v>10</v>
      </c>
      <c r="C12" s="28">
        <v>107</v>
      </c>
      <c r="D12" s="28">
        <v>0</v>
      </c>
      <c r="E12" s="28">
        <f t="shared" si="0"/>
        <v>107</v>
      </c>
      <c r="F12" s="32">
        <v>8</v>
      </c>
      <c r="G12" s="32">
        <v>0</v>
      </c>
      <c r="H12" s="28">
        <f t="shared" si="1"/>
        <v>8</v>
      </c>
      <c r="I12" s="28">
        <v>6</v>
      </c>
      <c r="J12" s="28">
        <v>0</v>
      </c>
      <c r="K12" s="28">
        <f t="shared" si="2"/>
        <v>6</v>
      </c>
      <c r="L12" s="28">
        <v>5.25</v>
      </c>
      <c r="M12" s="28">
        <v>0</v>
      </c>
      <c r="N12" s="28">
        <f t="shared" si="3"/>
        <v>5.25</v>
      </c>
      <c r="O12" s="28">
        <f t="shared" si="4"/>
        <v>126.25</v>
      </c>
      <c r="P12" s="28">
        <f t="shared" si="4"/>
        <v>0</v>
      </c>
      <c r="Q12" s="28">
        <f t="shared" si="5"/>
        <v>126.25</v>
      </c>
    </row>
    <row r="13" spans="1:17" s="14" customFormat="1" ht="20.100000000000001" customHeight="1">
      <c r="A13" s="29"/>
      <c r="B13" s="30" t="s">
        <v>9</v>
      </c>
      <c r="C13" s="33">
        <f t="shared" ref="C13:Q13" si="7">+C11+C12</f>
        <v>854.62</v>
      </c>
      <c r="D13" s="33">
        <f t="shared" si="7"/>
        <v>72.08</v>
      </c>
      <c r="E13" s="33">
        <f t="shared" si="7"/>
        <v>926.7</v>
      </c>
      <c r="F13" s="33">
        <f t="shared" si="7"/>
        <v>15</v>
      </c>
      <c r="G13" s="33">
        <f t="shared" si="7"/>
        <v>12.2</v>
      </c>
      <c r="H13" s="33">
        <f t="shared" si="7"/>
        <v>27.2</v>
      </c>
      <c r="I13" s="33">
        <f t="shared" si="7"/>
        <v>36</v>
      </c>
      <c r="J13" s="33">
        <f t="shared" si="7"/>
        <v>0</v>
      </c>
      <c r="K13" s="33">
        <f t="shared" si="7"/>
        <v>36</v>
      </c>
      <c r="L13" s="33">
        <f t="shared" si="7"/>
        <v>55.25</v>
      </c>
      <c r="M13" s="33">
        <f t="shared" si="7"/>
        <v>8</v>
      </c>
      <c r="N13" s="33">
        <f t="shared" si="7"/>
        <v>63.25</v>
      </c>
      <c r="O13" s="33">
        <f t="shared" si="7"/>
        <v>960.87</v>
      </c>
      <c r="P13" s="33">
        <f t="shared" si="7"/>
        <v>92.28</v>
      </c>
      <c r="Q13" s="33">
        <f t="shared" si="7"/>
        <v>1053.1500000000001</v>
      </c>
    </row>
    <row r="14" spans="1:17" ht="20.100000000000001" customHeight="1">
      <c r="A14" s="26">
        <v>5</v>
      </c>
      <c r="B14" s="27" t="s">
        <v>11</v>
      </c>
      <c r="C14" s="28">
        <v>1120</v>
      </c>
      <c r="D14" s="28">
        <v>215.7</v>
      </c>
      <c r="E14" s="28">
        <f t="shared" si="0"/>
        <v>1335.7</v>
      </c>
      <c r="F14" s="28">
        <v>60</v>
      </c>
      <c r="G14" s="28">
        <v>24.4</v>
      </c>
      <c r="H14" s="28">
        <f t="shared" si="1"/>
        <v>84.4</v>
      </c>
      <c r="I14" s="28">
        <v>52.5</v>
      </c>
      <c r="J14" s="28">
        <v>3.46</v>
      </c>
      <c r="K14" s="28">
        <f t="shared" si="2"/>
        <v>55.96</v>
      </c>
      <c r="L14" s="28">
        <v>100</v>
      </c>
      <c r="M14" s="28">
        <v>30</v>
      </c>
      <c r="N14" s="28">
        <f t="shared" si="3"/>
        <v>130</v>
      </c>
      <c r="O14" s="28">
        <f t="shared" si="4"/>
        <v>1332.5</v>
      </c>
      <c r="P14" s="28">
        <f t="shared" si="4"/>
        <v>273.56</v>
      </c>
      <c r="Q14" s="28">
        <f t="shared" si="5"/>
        <v>1606.06</v>
      </c>
    </row>
    <row r="15" spans="1:17" ht="20.100000000000001" customHeight="1">
      <c r="A15" s="26">
        <v>6</v>
      </c>
      <c r="B15" s="27" t="s">
        <v>12</v>
      </c>
      <c r="C15" s="28">
        <v>1080</v>
      </c>
      <c r="D15" s="28">
        <v>190.93</v>
      </c>
      <c r="E15" s="28">
        <f t="shared" si="0"/>
        <v>1270.93</v>
      </c>
      <c r="F15" s="28">
        <v>0</v>
      </c>
      <c r="G15" s="28">
        <v>0</v>
      </c>
      <c r="H15" s="28">
        <f t="shared" si="1"/>
        <v>0</v>
      </c>
      <c r="I15" s="28">
        <v>0</v>
      </c>
      <c r="J15" s="28">
        <v>0</v>
      </c>
      <c r="K15" s="28">
        <f t="shared" si="2"/>
        <v>0</v>
      </c>
      <c r="L15" s="28">
        <v>0</v>
      </c>
      <c r="M15" s="28">
        <v>0</v>
      </c>
      <c r="N15" s="28">
        <f t="shared" si="3"/>
        <v>0</v>
      </c>
      <c r="O15" s="28">
        <f t="shared" si="4"/>
        <v>1080</v>
      </c>
      <c r="P15" s="28">
        <f t="shared" si="4"/>
        <v>190.93</v>
      </c>
      <c r="Q15" s="28">
        <f t="shared" si="5"/>
        <v>1270.93</v>
      </c>
    </row>
    <row r="16" spans="1:17" s="14" customFormat="1" ht="20.100000000000001" customHeight="1">
      <c r="A16" s="29"/>
      <c r="B16" s="30" t="s">
        <v>11</v>
      </c>
      <c r="C16" s="34">
        <f t="shared" ref="C16:Q16" si="8">+C14+C15</f>
        <v>2200</v>
      </c>
      <c r="D16" s="34">
        <f t="shared" si="8"/>
        <v>406.63</v>
      </c>
      <c r="E16" s="34">
        <f t="shared" si="8"/>
        <v>2606.63</v>
      </c>
      <c r="F16" s="34">
        <f t="shared" si="8"/>
        <v>60</v>
      </c>
      <c r="G16" s="34">
        <f t="shared" si="8"/>
        <v>24.4</v>
      </c>
      <c r="H16" s="34">
        <f t="shared" si="8"/>
        <v>84.4</v>
      </c>
      <c r="I16" s="34">
        <f t="shared" si="8"/>
        <v>52.5</v>
      </c>
      <c r="J16" s="34">
        <f t="shared" si="8"/>
        <v>3.46</v>
      </c>
      <c r="K16" s="34">
        <f t="shared" si="8"/>
        <v>55.96</v>
      </c>
      <c r="L16" s="34">
        <f t="shared" si="8"/>
        <v>100</v>
      </c>
      <c r="M16" s="34">
        <f t="shared" si="8"/>
        <v>30</v>
      </c>
      <c r="N16" s="34">
        <f t="shared" si="8"/>
        <v>130</v>
      </c>
      <c r="O16" s="34">
        <f t="shared" si="8"/>
        <v>2412.5</v>
      </c>
      <c r="P16" s="34">
        <f t="shared" si="8"/>
        <v>464.49</v>
      </c>
      <c r="Q16" s="34">
        <f t="shared" si="8"/>
        <v>2876.99</v>
      </c>
    </row>
    <row r="17" spans="1:17" ht="20.100000000000001" customHeight="1">
      <c r="A17" s="26">
        <v>7</v>
      </c>
      <c r="B17" s="27" t="s">
        <v>13</v>
      </c>
      <c r="C17" s="28">
        <v>432</v>
      </c>
      <c r="D17" s="28">
        <v>25.01</v>
      </c>
      <c r="E17" s="28">
        <f t="shared" si="0"/>
        <v>457.01</v>
      </c>
      <c r="F17" s="28">
        <v>0</v>
      </c>
      <c r="G17" s="28">
        <v>12.2</v>
      </c>
      <c r="H17" s="28">
        <f t="shared" si="1"/>
        <v>12.2</v>
      </c>
      <c r="I17" s="28">
        <v>18</v>
      </c>
      <c r="J17" s="28">
        <v>0</v>
      </c>
      <c r="K17" s="28">
        <f t="shared" si="2"/>
        <v>18</v>
      </c>
      <c r="L17" s="28">
        <v>74.069999999999993</v>
      </c>
      <c r="M17" s="28">
        <v>10</v>
      </c>
      <c r="N17" s="28">
        <f t="shared" si="3"/>
        <v>84.07</v>
      </c>
      <c r="O17" s="28">
        <f t="shared" si="4"/>
        <v>524.06999999999994</v>
      </c>
      <c r="P17" s="28">
        <f t="shared" si="4"/>
        <v>47.21</v>
      </c>
      <c r="Q17" s="28">
        <f t="shared" si="5"/>
        <v>571.28</v>
      </c>
    </row>
    <row r="18" spans="1:17" ht="20.100000000000001" customHeight="1">
      <c r="A18" s="26">
        <v>8</v>
      </c>
      <c r="B18" s="27" t="s">
        <v>14</v>
      </c>
      <c r="C18" s="28">
        <v>101.3</v>
      </c>
      <c r="D18" s="28">
        <v>1.04</v>
      </c>
      <c r="E18" s="28">
        <f t="shared" si="0"/>
        <v>102.34</v>
      </c>
      <c r="F18" s="28">
        <v>0</v>
      </c>
      <c r="G18" s="28">
        <v>0</v>
      </c>
      <c r="H18" s="28">
        <f t="shared" si="1"/>
        <v>0</v>
      </c>
      <c r="I18" s="28">
        <v>0</v>
      </c>
      <c r="J18" s="28">
        <v>0</v>
      </c>
      <c r="K18" s="28">
        <f t="shared" si="2"/>
        <v>0</v>
      </c>
      <c r="L18" s="28">
        <v>0</v>
      </c>
      <c r="M18" s="28">
        <v>0</v>
      </c>
      <c r="N18" s="28">
        <f t="shared" si="3"/>
        <v>0</v>
      </c>
      <c r="O18" s="28">
        <f t="shared" si="4"/>
        <v>101.3</v>
      </c>
      <c r="P18" s="28">
        <f t="shared" si="4"/>
        <v>1.04</v>
      </c>
      <c r="Q18" s="28">
        <f t="shared" si="5"/>
        <v>102.34</v>
      </c>
    </row>
    <row r="19" spans="1:17" s="14" customFormat="1" ht="20.100000000000001" customHeight="1">
      <c r="A19" s="29"/>
      <c r="B19" s="30" t="s">
        <v>13</v>
      </c>
      <c r="C19" s="34">
        <f t="shared" ref="C19:Q19" si="9">+C17+C18</f>
        <v>533.29999999999995</v>
      </c>
      <c r="D19" s="34">
        <f t="shared" si="9"/>
        <v>26.05</v>
      </c>
      <c r="E19" s="34">
        <f t="shared" si="9"/>
        <v>559.35</v>
      </c>
      <c r="F19" s="34">
        <f t="shared" si="9"/>
        <v>0</v>
      </c>
      <c r="G19" s="34">
        <f t="shared" si="9"/>
        <v>12.2</v>
      </c>
      <c r="H19" s="34">
        <f t="shared" si="9"/>
        <v>12.2</v>
      </c>
      <c r="I19" s="34">
        <f t="shared" si="9"/>
        <v>18</v>
      </c>
      <c r="J19" s="34">
        <f t="shared" si="9"/>
        <v>0</v>
      </c>
      <c r="K19" s="34">
        <f t="shared" si="9"/>
        <v>18</v>
      </c>
      <c r="L19" s="34">
        <f t="shared" si="9"/>
        <v>74.069999999999993</v>
      </c>
      <c r="M19" s="34">
        <f t="shared" si="9"/>
        <v>10</v>
      </c>
      <c r="N19" s="34">
        <f t="shared" si="9"/>
        <v>84.07</v>
      </c>
      <c r="O19" s="34">
        <f t="shared" si="9"/>
        <v>625.36999999999989</v>
      </c>
      <c r="P19" s="34">
        <f t="shared" si="9"/>
        <v>48.25</v>
      </c>
      <c r="Q19" s="34">
        <f t="shared" si="9"/>
        <v>673.62</v>
      </c>
    </row>
    <row r="20" spans="1:17" ht="20.100000000000001" customHeight="1">
      <c r="A20" s="26">
        <v>9</v>
      </c>
      <c r="B20" s="27" t="s">
        <v>15</v>
      </c>
      <c r="C20" s="28">
        <f>9580-0.31</f>
        <v>9579.69</v>
      </c>
      <c r="D20" s="28">
        <f>3344-0.01</f>
        <v>3343.99</v>
      </c>
      <c r="E20" s="28">
        <f t="shared" si="0"/>
        <v>12923.68</v>
      </c>
      <c r="F20" s="28">
        <v>267</v>
      </c>
      <c r="G20" s="28">
        <v>61.01</v>
      </c>
      <c r="H20" s="28">
        <f t="shared" si="1"/>
        <v>328.01</v>
      </c>
      <c r="I20" s="28">
        <v>170</v>
      </c>
      <c r="J20" s="28">
        <v>25</v>
      </c>
      <c r="K20" s="28">
        <f t="shared" si="2"/>
        <v>195</v>
      </c>
      <c r="L20" s="28">
        <v>1600</v>
      </c>
      <c r="M20" s="28">
        <v>50</v>
      </c>
      <c r="N20" s="28">
        <f t="shared" si="3"/>
        <v>1650</v>
      </c>
      <c r="O20" s="28">
        <f t="shared" si="4"/>
        <v>11616.69</v>
      </c>
      <c r="P20" s="28">
        <f t="shared" si="4"/>
        <v>3480</v>
      </c>
      <c r="Q20" s="28">
        <f t="shared" si="5"/>
        <v>15096.69</v>
      </c>
    </row>
    <row r="21" spans="1:17" ht="20.100000000000001" customHeight="1">
      <c r="A21" s="26">
        <v>10</v>
      </c>
      <c r="B21" s="27" t="s">
        <v>16</v>
      </c>
      <c r="C21" s="35">
        <v>96</v>
      </c>
      <c r="D21" s="35">
        <v>67.099999999999994</v>
      </c>
      <c r="E21" s="36">
        <f t="shared" si="0"/>
        <v>163.1</v>
      </c>
      <c r="F21" s="35">
        <v>1.75</v>
      </c>
      <c r="G21" s="35">
        <v>0</v>
      </c>
      <c r="H21" s="28">
        <f t="shared" si="1"/>
        <v>1.75</v>
      </c>
      <c r="I21" s="32">
        <v>0</v>
      </c>
      <c r="J21" s="32">
        <v>0</v>
      </c>
      <c r="K21" s="28">
        <f t="shared" si="2"/>
        <v>0</v>
      </c>
      <c r="L21" s="32">
        <v>7</v>
      </c>
      <c r="M21" s="32">
        <v>0</v>
      </c>
      <c r="N21" s="28">
        <f t="shared" si="3"/>
        <v>7</v>
      </c>
      <c r="O21" s="28">
        <f t="shared" si="4"/>
        <v>104.75</v>
      </c>
      <c r="P21" s="28">
        <f t="shared" si="4"/>
        <v>67.099999999999994</v>
      </c>
      <c r="Q21" s="28">
        <f t="shared" si="5"/>
        <v>171.85</v>
      </c>
    </row>
    <row r="22" spans="1:17" ht="20.100000000000001" customHeight="1">
      <c r="A22" s="26">
        <v>11</v>
      </c>
      <c r="B22" s="37" t="s">
        <v>17</v>
      </c>
      <c r="C22" s="35">
        <v>154.05000000000001</v>
      </c>
      <c r="D22" s="35">
        <v>0</v>
      </c>
      <c r="E22" s="36">
        <f t="shared" si="0"/>
        <v>154.05000000000001</v>
      </c>
      <c r="F22" s="35">
        <v>18</v>
      </c>
      <c r="G22" s="35">
        <v>7.63</v>
      </c>
      <c r="H22" s="28">
        <f t="shared" si="1"/>
        <v>25.63</v>
      </c>
      <c r="I22" s="32">
        <v>16</v>
      </c>
      <c r="J22" s="32">
        <v>0</v>
      </c>
      <c r="K22" s="28">
        <f t="shared" si="2"/>
        <v>16</v>
      </c>
      <c r="L22" s="32">
        <v>0</v>
      </c>
      <c r="M22" s="32">
        <v>0</v>
      </c>
      <c r="N22" s="28">
        <f t="shared" si="3"/>
        <v>0</v>
      </c>
      <c r="O22" s="28">
        <f t="shared" si="4"/>
        <v>188.05</v>
      </c>
      <c r="P22" s="28">
        <f t="shared" si="4"/>
        <v>7.63</v>
      </c>
      <c r="Q22" s="28">
        <f t="shared" si="5"/>
        <v>195.68</v>
      </c>
    </row>
    <row r="23" spans="1:17" ht="20.100000000000001" customHeight="1">
      <c r="A23" s="26">
        <v>12</v>
      </c>
      <c r="B23" s="27" t="s">
        <v>18</v>
      </c>
      <c r="C23" s="36">
        <v>500</v>
      </c>
      <c r="D23" s="36">
        <v>62.1</v>
      </c>
      <c r="E23" s="36">
        <f t="shared" si="0"/>
        <v>562.1</v>
      </c>
      <c r="F23" s="36">
        <v>0</v>
      </c>
      <c r="G23" s="36">
        <v>0</v>
      </c>
      <c r="H23" s="28">
        <f t="shared" si="1"/>
        <v>0</v>
      </c>
      <c r="I23" s="28">
        <v>0</v>
      </c>
      <c r="J23" s="28">
        <v>0</v>
      </c>
      <c r="K23" s="28">
        <f t="shared" si="2"/>
        <v>0</v>
      </c>
      <c r="L23" s="28">
        <v>0</v>
      </c>
      <c r="M23" s="28">
        <v>0</v>
      </c>
      <c r="N23" s="28">
        <f t="shared" si="3"/>
        <v>0</v>
      </c>
      <c r="O23" s="28">
        <f t="shared" si="4"/>
        <v>500</v>
      </c>
      <c r="P23" s="28">
        <f t="shared" si="4"/>
        <v>62.1</v>
      </c>
      <c r="Q23" s="28">
        <f t="shared" si="5"/>
        <v>562.1</v>
      </c>
    </row>
    <row r="24" spans="1:17" ht="20.100000000000001" customHeight="1">
      <c r="A24" s="26">
        <v>13</v>
      </c>
      <c r="B24" s="27" t="s">
        <v>19</v>
      </c>
      <c r="C24" s="36">
        <v>382</v>
      </c>
      <c r="D24" s="36">
        <v>57.22</v>
      </c>
      <c r="E24" s="36">
        <f t="shared" si="0"/>
        <v>439.22</v>
      </c>
      <c r="F24" s="36">
        <v>0</v>
      </c>
      <c r="G24" s="36">
        <v>0</v>
      </c>
      <c r="H24" s="28">
        <f t="shared" si="1"/>
        <v>0</v>
      </c>
      <c r="I24" s="28">
        <v>0</v>
      </c>
      <c r="J24" s="28">
        <v>0</v>
      </c>
      <c r="K24" s="28">
        <f t="shared" si="2"/>
        <v>0</v>
      </c>
      <c r="L24" s="28">
        <v>0</v>
      </c>
      <c r="M24" s="28">
        <v>0</v>
      </c>
      <c r="N24" s="28">
        <f t="shared" si="3"/>
        <v>0</v>
      </c>
      <c r="O24" s="28">
        <f t="shared" si="4"/>
        <v>382</v>
      </c>
      <c r="P24" s="28">
        <f t="shared" si="4"/>
        <v>57.22</v>
      </c>
      <c r="Q24" s="28">
        <f t="shared" si="5"/>
        <v>439.22</v>
      </c>
    </row>
    <row r="25" spans="1:17" ht="20.100000000000001" customHeight="1">
      <c r="A25" s="26">
        <v>14</v>
      </c>
      <c r="B25" s="27" t="s">
        <v>247</v>
      </c>
      <c r="C25" s="35">
        <v>155.5</v>
      </c>
      <c r="D25" s="35">
        <v>18.3</v>
      </c>
      <c r="E25" s="36">
        <f t="shared" si="0"/>
        <v>173.8</v>
      </c>
      <c r="F25" s="35">
        <v>8</v>
      </c>
      <c r="G25" s="35">
        <v>7.63</v>
      </c>
      <c r="H25" s="28">
        <f t="shared" si="1"/>
        <v>15.629999999999999</v>
      </c>
      <c r="I25" s="32">
        <v>34</v>
      </c>
      <c r="J25" s="32">
        <v>0</v>
      </c>
      <c r="K25" s="28">
        <f t="shared" si="2"/>
        <v>34</v>
      </c>
      <c r="L25" s="32">
        <v>0</v>
      </c>
      <c r="M25" s="32">
        <v>0</v>
      </c>
      <c r="N25" s="28">
        <f t="shared" si="3"/>
        <v>0</v>
      </c>
      <c r="O25" s="28">
        <f t="shared" si="4"/>
        <v>197.5</v>
      </c>
      <c r="P25" s="28">
        <f t="shared" si="4"/>
        <v>25.93</v>
      </c>
      <c r="Q25" s="28">
        <f t="shared" si="5"/>
        <v>223.43</v>
      </c>
    </row>
    <row r="26" spans="1:17" ht="20.100000000000001" customHeight="1">
      <c r="A26" s="26">
        <v>15</v>
      </c>
      <c r="B26" s="38" t="s">
        <v>20</v>
      </c>
      <c r="C26" s="36">
        <v>0</v>
      </c>
      <c r="D26" s="36">
        <v>0</v>
      </c>
      <c r="E26" s="36">
        <f t="shared" si="0"/>
        <v>0</v>
      </c>
      <c r="F26" s="36">
        <v>65</v>
      </c>
      <c r="G26" s="36">
        <v>3876.73</v>
      </c>
      <c r="H26" s="28">
        <f t="shared" si="1"/>
        <v>3941.73</v>
      </c>
      <c r="I26" s="28">
        <v>0</v>
      </c>
      <c r="J26" s="28">
        <v>0</v>
      </c>
      <c r="K26" s="28">
        <f t="shared" si="2"/>
        <v>0</v>
      </c>
      <c r="L26" s="28">
        <v>0</v>
      </c>
      <c r="M26" s="28">
        <v>37.5</v>
      </c>
      <c r="N26" s="28">
        <f t="shared" si="3"/>
        <v>37.5</v>
      </c>
      <c r="O26" s="28">
        <f t="shared" si="4"/>
        <v>65</v>
      </c>
      <c r="P26" s="28">
        <f t="shared" si="4"/>
        <v>3914.23</v>
      </c>
      <c r="Q26" s="28">
        <f t="shared" si="5"/>
        <v>3979.23</v>
      </c>
    </row>
    <row r="27" spans="1:17" s="14" customFormat="1" ht="20.100000000000001" customHeight="1">
      <c r="A27" s="29"/>
      <c r="B27" s="30" t="s">
        <v>15</v>
      </c>
      <c r="C27" s="34">
        <f t="shared" ref="C27:Q27" si="10">SUM(C20:C26)</f>
        <v>10867.24</v>
      </c>
      <c r="D27" s="34">
        <f t="shared" si="10"/>
        <v>3548.7099999999996</v>
      </c>
      <c r="E27" s="34">
        <f t="shared" si="10"/>
        <v>14415.949999999999</v>
      </c>
      <c r="F27" s="34">
        <f t="shared" si="10"/>
        <v>359.75</v>
      </c>
      <c r="G27" s="34">
        <f t="shared" si="10"/>
        <v>3953</v>
      </c>
      <c r="H27" s="34">
        <f t="shared" si="10"/>
        <v>4312.75</v>
      </c>
      <c r="I27" s="34">
        <f t="shared" si="10"/>
        <v>220</v>
      </c>
      <c r="J27" s="34">
        <f t="shared" si="10"/>
        <v>25</v>
      </c>
      <c r="K27" s="34">
        <f t="shared" si="10"/>
        <v>245</v>
      </c>
      <c r="L27" s="34">
        <f t="shared" si="10"/>
        <v>1607</v>
      </c>
      <c r="M27" s="34">
        <f t="shared" si="10"/>
        <v>87.5</v>
      </c>
      <c r="N27" s="34">
        <f t="shared" si="10"/>
        <v>1694.5</v>
      </c>
      <c r="O27" s="34">
        <f t="shared" si="10"/>
        <v>13053.99</v>
      </c>
      <c r="P27" s="34">
        <f t="shared" si="10"/>
        <v>7614.2099999999991</v>
      </c>
      <c r="Q27" s="34">
        <f t="shared" si="10"/>
        <v>20668.2</v>
      </c>
    </row>
    <row r="28" spans="1:17" s="14" customFormat="1" ht="33.75" customHeight="1">
      <c r="A28" s="29">
        <v>16</v>
      </c>
      <c r="B28" s="27" t="s">
        <v>21</v>
      </c>
      <c r="C28" s="36">
        <f>160.42+0.31</f>
        <v>160.72999999999999</v>
      </c>
      <c r="D28" s="28">
        <v>1134.78</v>
      </c>
      <c r="E28" s="28">
        <f t="shared" si="0"/>
        <v>1295.51</v>
      </c>
      <c r="F28" s="28">
        <v>8</v>
      </c>
      <c r="G28" s="28">
        <v>9.15</v>
      </c>
      <c r="H28" s="28">
        <f t="shared" si="1"/>
        <v>17.149999999999999</v>
      </c>
      <c r="I28" s="28">
        <v>40</v>
      </c>
      <c r="J28" s="28">
        <v>0</v>
      </c>
      <c r="K28" s="28">
        <f t="shared" si="2"/>
        <v>40</v>
      </c>
      <c r="L28" s="28">
        <v>100</v>
      </c>
      <c r="M28" s="28">
        <v>678.2</v>
      </c>
      <c r="N28" s="28">
        <f t="shared" si="3"/>
        <v>778.2</v>
      </c>
      <c r="O28" s="28">
        <f t="shared" si="4"/>
        <v>308.73</v>
      </c>
      <c r="P28" s="28">
        <f t="shared" si="4"/>
        <v>1822.13</v>
      </c>
      <c r="Q28" s="28">
        <f t="shared" si="5"/>
        <v>2130.86</v>
      </c>
    </row>
    <row r="29" spans="1:17" ht="20.100000000000001" customHeight="1">
      <c r="A29" s="26">
        <v>17</v>
      </c>
      <c r="B29" s="27" t="s">
        <v>22</v>
      </c>
      <c r="C29" s="28">
        <v>825</v>
      </c>
      <c r="D29" s="28">
        <v>88.7</v>
      </c>
      <c r="E29" s="28">
        <f t="shared" si="0"/>
        <v>913.7</v>
      </c>
      <c r="F29" s="28">
        <v>8</v>
      </c>
      <c r="G29" s="28">
        <v>12.2</v>
      </c>
      <c r="H29" s="28">
        <f t="shared" si="1"/>
        <v>20.2</v>
      </c>
      <c r="I29" s="28">
        <v>40</v>
      </c>
      <c r="J29" s="28">
        <v>0</v>
      </c>
      <c r="K29" s="28">
        <f t="shared" si="2"/>
        <v>40</v>
      </c>
      <c r="L29" s="28">
        <v>50</v>
      </c>
      <c r="M29" s="28">
        <v>5</v>
      </c>
      <c r="N29" s="28">
        <f t="shared" si="3"/>
        <v>55</v>
      </c>
      <c r="O29" s="28">
        <f t="shared" si="4"/>
        <v>923</v>
      </c>
      <c r="P29" s="28">
        <f t="shared" si="4"/>
        <v>105.9</v>
      </c>
      <c r="Q29" s="28">
        <f t="shared" si="5"/>
        <v>1028.9000000000001</v>
      </c>
    </row>
    <row r="30" spans="1:17" ht="20.100000000000001" customHeight="1">
      <c r="A30" s="26">
        <v>18</v>
      </c>
      <c r="B30" s="27" t="s">
        <v>23</v>
      </c>
      <c r="C30" s="28">
        <v>190</v>
      </c>
      <c r="D30" s="28">
        <v>6.1</v>
      </c>
      <c r="E30" s="28">
        <f t="shared" si="0"/>
        <v>196.1</v>
      </c>
      <c r="F30" s="28">
        <v>17</v>
      </c>
      <c r="G30" s="28">
        <v>6.1</v>
      </c>
      <c r="H30" s="28">
        <f t="shared" si="1"/>
        <v>23.1</v>
      </c>
      <c r="I30" s="28">
        <v>40</v>
      </c>
      <c r="J30" s="28">
        <v>0</v>
      </c>
      <c r="K30" s="28">
        <f t="shared" si="2"/>
        <v>40</v>
      </c>
      <c r="L30" s="28">
        <v>13</v>
      </c>
      <c r="M30" s="28">
        <v>0</v>
      </c>
      <c r="N30" s="28">
        <f t="shared" si="3"/>
        <v>13</v>
      </c>
      <c r="O30" s="28">
        <f t="shared" si="4"/>
        <v>260</v>
      </c>
      <c r="P30" s="28">
        <f t="shared" si="4"/>
        <v>12.2</v>
      </c>
      <c r="Q30" s="28">
        <f t="shared" si="5"/>
        <v>272.2</v>
      </c>
    </row>
    <row r="31" spans="1:17" s="14" customFormat="1" ht="19.5" customHeight="1">
      <c r="A31" s="29"/>
      <c r="B31" s="30" t="s">
        <v>22</v>
      </c>
      <c r="C31" s="31">
        <f t="shared" ref="C31:Q31" si="11">+C29+C30</f>
        <v>1015</v>
      </c>
      <c r="D31" s="31">
        <f t="shared" si="11"/>
        <v>94.8</v>
      </c>
      <c r="E31" s="31">
        <f t="shared" si="11"/>
        <v>1109.8</v>
      </c>
      <c r="F31" s="31">
        <f t="shared" si="11"/>
        <v>25</v>
      </c>
      <c r="G31" s="31">
        <f t="shared" si="11"/>
        <v>18.299999999999997</v>
      </c>
      <c r="H31" s="31">
        <f t="shared" si="11"/>
        <v>43.3</v>
      </c>
      <c r="I31" s="31">
        <f t="shared" si="11"/>
        <v>80</v>
      </c>
      <c r="J31" s="31">
        <f t="shared" si="11"/>
        <v>0</v>
      </c>
      <c r="K31" s="31">
        <f t="shared" si="11"/>
        <v>80</v>
      </c>
      <c r="L31" s="31">
        <f t="shared" si="11"/>
        <v>63</v>
      </c>
      <c r="M31" s="31">
        <f t="shared" si="11"/>
        <v>5</v>
      </c>
      <c r="N31" s="31">
        <f t="shared" si="11"/>
        <v>68</v>
      </c>
      <c r="O31" s="31">
        <f t="shared" si="11"/>
        <v>1183</v>
      </c>
      <c r="P31" s="31">
        <f t="shared" si="11"/>
        <v>118.10000000000001</v>
      </c>
      <c r="Q31" s="31">
        <f t="shared" si="11"/>
        <v>1301.1000000000001</v>
      </c>
    </row>
    <row r="32" spans="1:17" ht="20.100000000000001" customHeight="1">
      <c r="A32" s="26">
        <v>19</v>
      </c>
      <c r="B32" s="27" t="s">
        <v>24</v>
      </c>
      <c r="C32" s="28">
        <v>741.9</v>
      </c>
      <c r="D32" s="28">
        <v>453</v>
      </c>
      <c r="E32" s="28">
        <f t="shared" si="0"/>
        <v>1194.9000000000001</v>
      </c>
      <c r="F32" s="28">
        <v>120</v>
      </c>
      <c r="G32" s="28">
        <v>12.2</v>
      </c>
      <c r="H32" s="28">
        <f t="shared" si="1"/>
        <v>132.19999999999999</v>
      </c>
      <c r="I32" s="28">
        <v>50</v>
      </c>
      <c r="J32" s="28">
        <v>0</v>
      </c>
      <c r="K32" s="28">
        <f t="shared" si="2"/>
        <v>50</v>
      </c>
      <c r="L32" s="28">
        <v>80</v>
      </c>
      <c r="M32" s="28">
        <v>10</v>
      </c>
      <c r="N32" s="28">
        <f t="shared" si="3"/>
        <v>90</v>
      </c>
      <c r="O32" s="28">
        <f t="shared" si="4"/>
        <v>991.9</v>
      </c>
      <c r="P32" s="28">
        <f t="shared" si="4"/>
        <v>475.2</v>
      </c>
      <c r="Q32" s="28">
        <f t="shared" si="5"/>
        <v>1467.1</v>
      </c>
    </row>
    <row r="33" spans="1:17" ht="20.100000000000001" customHeight="1">
      <c r="A33" s="26">
        <v>20</v>
      </c>
      <c r="B33" s="5" t="s">
        <v>220</v>
      </c>
      <c r="C33" s="28">
        <v>331</v>
      </c>
      <c r="D33" s="28">
        <v>0</v>
      </c>
      <c r="E33" s="28">
        <f t="shared" si="0"/>
        <v>331</v>
      </c>
      <c r="F33" s="28">
        <v>0</v>
      </c>
      <c r="G33" s="28">
        <v>6.1</v>
      </c>
      <c r="H33" s="28">
        <f t="shared" si="1"/>
        <v>6.1</v>
      </c>
      <c r="I33" s="28">
        <v>17</v>
      </c>
      <c r="J33" s="28">
        <v>0</v>
      </c>
      <c r="K33" s="28">
        <f t="shared" si="2"/>
        <v>17</v>
      </c>
      <c r="L33" s="28">
        <v>0</v>
      </c>
      <c r="M33" s="28">
        <v>0</v>
      </c>
      <c r="N33" s="28">
        <f t="shared" si="3"/>
        <v>0</v>
      </c>
      <c r="O33" s="28">
        <f t="shared" si="4"/>
        <v>348</v>
      </c>
      <c r="P33" s="28">
        <f t="shared" si="4"/>
        <v>6.1</v>
      </c>
      <c r="Q33" s="28">
        <f t="shared" si="5"/>
        <v>354.1</v>
      </c>
    </row>
    <row r="34" spans="1:17" ht="20.100000000000001" customHeight="1">
      <c r="A34" s="26">
        <v>21</v>
      </c>
      <c r="B34" s="5" t="s">
        <v>221</v>
      </c>
      <c r="C34" s="28">
        <v>401</v>
      </c>
      <c r="D34" s="28">
        <v>18.12</v>
      </c>
      <c r="E34" s="28">
        <f t="shared" si="0"/>
        <v>419.12</v>
      </c>
      <c r="F34" s="28">
        <v>0</v>
      </c>
      <c r="G34" s="28">
        <v>6.1</v>
      </c>
      <c r="H34" s="28">
        <f t="shared" si="1"/>
        <v>6.1</v>
      </c>
      <c r="I34" s="28">
        <v>25</v>
      </c>
      <c r="J34" s="28">
        <v>0</v>
      </c>
      <c r="K34" s="28">
        <f t="shared" si="2"/>
        <v>25</v>
      </c>
      <c r="L34" s="28">
        <v>0</v>
      </c>
      <c r="M34" s="28">
        <v>0</v>
      </c>
      <c r="N34" s="28">
        <f t="shared" si="3"/>
        <v>0</v>
      </c>
      <c r="O34" s="28">
        <f t="shared" si="4"/>
        <v>426</v>
      </c>
      <c r="P34" s="28">
        <f t="shared" si="4"/>
        <v>24.22</v>
      </c>
      <c r="Q34" s="28">
        <f t="shared" si="5"/>
        <v>450.22</v>
      </c>
    </row>
    <row r="35" spans="1:17" s="14" customFormat="1" ht="20.100000000000001" customHeight="1">
      <c r="A35" s="29"/>
      <c r="B35" s="30" t="s">
        <v>24</v>
      </c>
      <c r="C35" s="31">
        <f t="shared" ref="C35:Q35" si="12">+C32+C33+C34</f>
        <v>1473.9</v>
      </c>
      <c r="D35" s="31">
        <f t="shared" si="12"/>
        <v>471.12</v>
      </c>
      <c r="E35" s="31">
        <f t="shared" si="12"/>
        <v>1945.02</v>
      </c>
      <c r="F35" s="31">
        <f t="shared" si="12"/>
        <v>120</v>
      </c>
      <c r="G35" s="31">
        <f t="shared" si="12"/>
        <v>24.4</v>
      </c>
      <c r="H35" s="31">
        <f t="shared" si="12"/>
        <v>144.39999999999998</v>
      </c>
      <c r="I35" s="31">
        <f t="shared" si="12"/>
        <v>92</v>
      </c>
      <c r="J35" s="31">
        <f t="shared" si="12"/>
        <v>0</v>
      </c>
      <c r="K35" s="31">
        <f t="shared" si="12"/>
        <v>92</v>
      </c>
      <c r="L35" s="31">
        <f t="shared" si="12"/>
        <v>80</v>
      </c>
      <c r="M35" s="31">
        <f t="shared" si="12"/>
        <v>10</v>
      </c>
      <c r="N35" s="31">
        <f t="shared" si="12"/>
        <v>90</v>
      </c>
      <c r="O35" s="31">
        <f t="shared" si="12"/>
        <v>1765.9</v>
      </c>
      <c r="P35" s="31">
        <f t="shared" si="12"/>
        <v>505.52</v>
      </c>
      <c r="Q35" s="31">
        <f t="shared" si="12"/>
        <v>2271.42</v>
      </c>
    </row>
    <row r="36" spans="1:17" ht="20.100000000000001" customHeight="1">
      <c r="A36" s="26">
        <v>22</v>
      </c>
      <c r="B36" s="27" t="s">
        <v>25</v>
      </c>
      <c r="C36" s="28">
        <v>1380</v>
      </c>
      <c r="D36" s="28">
        <v>156.97</v>
      </c>
      <c r="E36" s="28">
        <f t="shared" si="0"/>
        <v>1536.97</v>
      </c>
      <c r="F36" s="28">
        <v>12</v>
      </c>
      <c r="G36" s="28">
        <v>12.2</v>
      </c>
      <c r="H36" s="28">
        <f t="shared" si="1"/>
        <v>24.2</v>
      </c>
      <c r="I36" s="28">
        <v>43</v>
      </c>
      <c r="J36" s="28">
        <v>0</v>
      </c>
      <c r="K36" s="28">
        <f t="shared" si="2"/>
        <v>43</v>
      </c>
      <c r="L36" s="28">
        <v>305.98</v>
      </c>
      <c r="M36" s="28">
        <v>0</v>
      </c>
      <c r="N36" s="28">
        <f t="shared" si="3"/>
        <v>305.98</v>
      </c>
      <c r="O36" s="28">
        <f t="shared" si="4"/>
        <v>1740.98</v>
      </c>
      <c r="P36" s="28">
        <f t="shared" si="4"/>
        <v>169.17</v>
      </c>
      <c r="Q36" s="28">
        <f t="shared" si="5"/>
        <v>1910.15</v>
      </c>
    </row>
    <row r="37" spans="1:17" ht="20.100000000000001" customHeight="1">
      <c r="A37" s="26">
        <v>23</v>
      </c>
      <c r="B37" s="27" t="s">
        <v>248</v>
      </c>
      <c r="C37" s="28">
        <v>150.75</v>
      </c>
      <c r="D37" s="28">
        <v>0</v>
      </c>
      <c r="E37" s="28">
        <f t="shared" si="0"/>
        <v>150.75</v>
      </c>
      <c r="F37" s="28">
        <v>27</v>
      </c>
      <c r="G37" s="28">
        <v>0</v>
      </c>
      <c r="H37" s="28">
        <f t="shared" si="1"/>
        <v>27</v>
      </c>
      <c r="I37" s="28">
        <v>35</v>
      </c>
      <c r="J37" s="28">
        <v>0</v>
      </c>
      <c r="K37" s="28">
        <f t="shared" si="2"/>
        <v>35</v>
      </c>
      <c r="L37" s="28">
        <v>0</v>
      </c>
      <c r="M37" s="28">
        <v>0</v>
      </c>
      <c r="N37" s="28">
        <f t="shared" si="3"/>
        <v>0</v>
      </c>
      <c r="O37" s="28">
        <f t="shared" si="4"/>
        <v>212.75</v>
      </c>
      <c r="P37" s="28">
        <f t="shared" si="4"/>
        <v>0</v>
      </c>
      <c r="Q37" s="28">
        <f t="shared" si="5"/>
        <v>212.75</v>
      </c>
    </row>
    <row r="38" spans="1:17" s="14" customFormat="1" ht="20.100000000000001" customHeight="1">
      <c r="A38" s="29"/>
      <c r="B38" s="30" t="s">
        <v>25</v>
      </c>
      <c r="C38" s="31">
        <f t="shared" ref="C38:Q38" si="13">+C36+C37</f>
        <v>1530.75</v>
      </c>
      <c r="D38" s="31">
        <f t="shared" si="13"/>
        <v>156.97</v>
      </c>
      <c r="E38" s="31">
        <f t="shared" si="13"/>
        <v>1687.72</v>
      </c>
      <c r="F38" s="31">
        <f t="shared" si="13"/>
        <v>39</v>
      </c>
      <c r="G38" s="31">
        <f t="shared" si="13"/>
        <v>12.2</v>
      </c>
      <c r="H38" s="31">
        <f t="shared" si="13"/>
        <v>51.2</v>
      </c>
      <c r="I38" s="31">
        <f t="shared" si="13"/>
        <v>78</v>
      </c>
      <c r="J38" s="31">
        <f t="shared" si="13"/>
        <v>0</v>
      </c>
      <c r="K38" s="31">
        <f t="shared" si="13"/>
        <v>78</v>
      </c>
      <c r="L38" s="31">
        <f t="shared" si="13"/>
        <v>305.98</v>
      </c>
      <c r="M38" s="31">
        <f t="shared" si="13"/>
        <v>0</v>
      </c>
      <c r="N38" s="31">
        <f t="shared" si="13"/>
        <v>305.98</v>
      </c>
      <c r="O38" s="31">
        <f t="shared" si="13"/>
        <v>1953.73</v>
      </c>
      <c r="P38" s="31">
        <f t="shared" si="13"/>
        <v>169.17</v>
      </c>
      <c r="Q38" s="31">
        <f t="shared" si="13"/>
        <v>2122.9</v>
      </c>
    </row>
    <row r="39" spans="1:17" ht="20.100000000000001" customHeight="1">
      <c r="A39" s="26">
        <v>24</v>
      </c>
      <c r="B39" s="27" t="s">
        <v>26</v>
      </c>
      <c r="C39" s="28">
        <v>586</v>
      </c>
      <c r="D39" s="28">
        <v>100.48</v>
      </c>
      <c r="E39" s="28">
        <f t="shared" si="0"/>
        <v>686.48</v>
      </c>
      <c r="F39" s="28">
        <v>9.01</v>
      </c>
      <c r="G39" s="28">
        <v>12.2</v>
      </c>
      <c r="H39" s="28">
        <f t="shared" si="1"/>
        <v>21.21</v>
      </c>
      <c r="I39" s="28">
        <v>25</v>
      </c>
      <c r="J39" s="28">
        <v>0</v>
      </c>
      <c r="K39" s="28">
        <f t="shared" si="2"/>
        <v>25</v>
      </c>
      <c r="L39" s="28">
        <v>40</v>
      </c>
      <c r="M39" s="28">
        <v>10</v>
      </c>
      <c r="N39" s="28">
        <f t="shared" si="3"/>
        <v>50</v>
      </c>
      <c r="O39" s="28">
        <f t="shared" si="4"/>
        <v>660.01</v>
      </c>
      <c r="P39" s="28">
        <f t="shared" si="4"/>
        <v>122.68</v>
      </c>
      <c r="Q39" s="28">
        <f t="shared" si="5"/>
        <v>782.69</v>
      </c>
    </row>
    <row r="40" spans="1:17" ht="20.100000000000001" customHeight="1">
      <c r="A40" s="26">
        <v>25</v>
      </c>
      <c r="B40" s="27" t="s">
        <v>27</v>
      </c>
      <c r="C40" s="28">
        <v>345.91</v>
      </c>
      <c r="D40" s="28">
        <v>18.739999999999998</v>
      </c>
      <c r="E40" s="28">
        <f t="shared" si="0"/>
        <v>364.65000000000003</v>
      </c>
      <c r="F40" s="28">
        <v>0</v>
      </c>
      <c r="G40" s="28">
        <v>6.1</v>
      </c>
      <c r="H40" s="28">
        <f t="shared" si="1"/>
        <v>6.1</v>
      </c>
      <c r="I40" s="28">
        <v>10</v>
      </c>
      <c r="J40" s="28">
        <v>0</v>
      </c>
      <c r="K40" s="28">
        <f t="shared" si="2"/>
        <v>10</v>
      </c>
      <c r="L40" s="28">
        <v>0</v>
      </c>
      <c r="M40" s="28">
        <v>0</v>
      </c>
      <c r="N40" s="28">
        <f t="shared" si="3"/>
        <v>0</v>
      </c>
      <c r="O40" s="28">
        <f t="shared" si="4"/>
        <v>355.91</v>
      </c>
      <c r="P40" s="28">
        <f t="shared" si="4"/>
        <v>24.839999999999996</v>
      </c>
      <c r="Q40" s="28">
        <f t="shared" si="5"/>
        <v>380.75</v>
      </c>
    </row>
    <row r="41" spans="1:17" s="14" customFormat="1" ht="20.100000000000001" customHeight="1">
      <c r="A41" s="29"/>
      <c r="B41" s="30" t="s">
        <v>26</v>
      </c>
      <c r="C41" s="31">
        <f t="shared" ref="C41:Q41" si="14">+C39+C40</f>
        <v>931.91000000000008</v>
      </c>
      <c r="D41" s="31">
        <f t="shared" si="14"/>
        <v>119.22</v>
      </c>
      <c r="E41" s="31">
        <f t="shared" si="14"/>
        <v>1051.1300000000001</v>
      </c>
      <c r="F41" s="31">
        <f t="shared" si="14"/>
        <v>9.01</v>
      </c>
      <c r="G41" s="31">
        <f t="shared" si="14"/>
        <v>18.299999999999997</v>
      </c>
      <c r="H41" s="31">
        <f t="shared" si="14"/>
        <v>27.310000000000002</v>
      </c>
      <c r="I41" s="31">
        <f t="shared" si="14"/>
        <v>35</v>
      </c>
      <c r="J41" s="31">
        <f t="shared" si="14"/>
        <v>0</v>
      </c>
      <c r="K41" s="31">
        <f t="shared" si="14"/>
        <v>35</v>
      </c>
      <c r="L41" s="31">
        <f t="shared" si="14"/>
        <v>40</v>
      </c>
      <c r="M41" s="31">
        <f t="shared" si="14"/>
        <v>10</v>
      </c>
      <c r="N41" s="31">
        <f t="shared" si="14"/>
        <v>50</v>
      </c>
      <c r="O41" s="31">
        <f t="shared" si="14"/>
        <v>1015.9200000000001</v>
      </c>
      <c r="P41" s="31">
        <f t="shared" si="14"/>
        <v>147.52000000000001</v>
      </c>
      <c r="Q41" s="31">
        <f t="shared" si="14"/>
        <v>1163.44</v>
      </c>
    </row>
    <row r="42" spans="1:17" ht="20.100000000000001" customHeight="1">
      <c r="A42" s="26">
        <v>26</v>
      </c>
      <c r="B42" s="27" t="s">
        <v>28</v>
      </c>
      <c r="C42" s="28">
        <f>1775+35</f>
        <v>1810</v>
      </c>
      <c r="D42" s="28">
        <v>384.32</v>
      </c>
      <c r="E42" s="28">
        <f t="shared" si="0"/>
        <v>2194.3200000000002</v>
      </c>
      <c r="F42" s="28">
        <v>123.73</v>
      </c>
      <c r="G42" s="28">
        <v>30.51</v>
      </c>
      <c r="H42" s="28">
        <f t="shared" si="1"/>
        <v>154.24</v>
      </c>
      <c r="I42" s="28">
        <v>26</v>
      </c>
      <c r="J42" s="28">
        <v>0</v>
      </c>
      <c r="K42" s="28">
        <f t="shared" si="2"/>
        <v>26</v>
      </c>
      <c r="L42" s="28">
        <v>110</v>
      </c>
      <c r="M42" s="28">
        <v>15</v>
      </c>
      <c r="N42" s="28">
        <f t="shared" si="3"/>
        <v>125</v>
      </c>
      <c r="O42" s="28">
        <f t="shared" si="4"/>
        <v>2069.73</v>
      </c>
      <c r="P42" s="28">
        <f t="shared" si="4"/>
        <v>429.83</v>
      </c>
      <c r="Q42" s="28">
        <f t="shared" si="5"/>
        <v>2499.56</v>
      </c>
    </row>
    <row r="43" spans="1:17" ht="20.100000000000001" customHeight="1">
      <c r="A43" s="26">
        <v>27</v>
      </c>
      <c r="B43" s="27" t="s">
        <v>29</v>
      </c>
      <c r="C43" s="28">
        <v>106</v>
      </c>
      <c r="D43" s="28">
        <v>12.19</v>
      </c>
      <c r="E43" s="28">
        <f t="shared" si="0"/>
        <v>118.19</v>
      </c>
      <c r="F43" s="28">
        <v>21</v>
      </c>
      <c r="G43" s="28">
        <v>3.06</v>
      </c>
      <c r="H43" s="28">
        <f t="shared" si="1"/>
        <v>24.06</v>
      </c>
      <c r="I43" s="28">
        <v>26</v>
      </c>
      <c r="J43" s="28">
        <v>0</v>
      </c>
      <c r="K43" s="28">
        <f t="shared" si="2"/>
        <v>26</v>
      </c>
      <c r="L43" s="28">
        <v>0</v>
      </c>
      <c r="M43" s="28">
        <v>0</v>
      </c>
      <c r="N43" s="28">
        <f t="shared" si="3"/>
        <v>0</v>
      </c>
      <c r="O43" s="28">
        <f t="shared" si="4"/>
        <v>153</v>
      </c>
      <c r="P43" s="28">
        <f t="shared" si="4"/>
        <v>15.25</v>
      </c>
      <c r="Q43" s="28">
        <f t="shared" si="5"/>
        <v>168.25</v>
      </c>
    </row>
    <row r="44" spans="1:17" ht="20.100000000000001" customHeight="1">
      <c r="A44" s="26">
        <v>28</v>
      </c>
      <c r="B44" s="27" t="s">
        <v>30</v>
      </c>
      <c r="C44" s="28">
        <v>529</v>
      </c>
      <c r="D44" s="28">
        <v>50.9</v>
      </c>
      <c r="E44" s="28">
        <f t="shared" si="0"/>
        <v>579.9</v>
      </c>
      <c r="F44" s="28">
        <v>0</v>
      </c>
      <c r="G44" s="28">
        <v>0</v>
      </c>
      <c r="H44" s="28">
        <f t="shared" si="1"/>
        <v>0</v>
      </c>
      <c r="I44" s="28">
        <v>0</v>
      </c>
      <c r="J44" s="28">
        <v>0</v>
      </c>
      <c r="K44" s="28">
        <f t="shared" si="2"/>
        <v>0</v>
      </c>
      <c r="L44" s="28">
        <v>0</v>
      </c>
      <c r="M44" s="28">
        <v>0</v>
      </c>
      <c r="N44" s="28">
        <f t="shared" si="3"/>
        <v>0</v>
      </c>
      <c r="O44" s="28">
        <f t="shared" si="4"/>
        <v>529</v>
      </c>
      <c r="P44" s="28">
        <f t="shared" si="4"/>
        <v>50.9</v>
      </c>
      <c r="Q44" s="28">
        <f t="shared" si="5"/>
        <v>579.9</v>
      </c>
    </row>
    <row r="45" spans="1:17" s="14" customFormat="1" ht="20.100000000000001" customHeight="1">
      <c r="A45" s="29"/>
      <c r="B45" s="30" t="s">
        <v>28</v>
      </c>
      <c r="C45" s="31">
        <f t="shared" ref="C45:Q45" si="15">+C42+C43+C44</f>
        <v>2445</v>
      </c>
      <c r="D45" s="31">
        <f t="shared" si="15"/>
        <v>447.40999999999997</v>
      </c>
      <c r="E45" s="31">
        <f t="shared" si="15"/>
        <v>2892.4100000000003</v>
      </c>
      <c r="F45" s="31">
        <f t="shared" si="15"/>
        <v>144.73000000000002</v>
      </c>
      <c r="G45" s="31">
        <f t="shared" si="15"/>
        <v>33.57</v>
      </c>
      <c r="H45" s="31">
        <f t="shared" si="15"/>
        <v>178.3</v>
      </c>
      <c r="I45" s="31">
        <f t="shared" si="15"/>
        <v>52</v>
      </c>
      <c r="J45" s="31">
        <f t="shared" si="15"/>
        <v>0</v>
      </c>
      <c r="K45" s="31">
        <f t="shared" si="15"/>
        <v>52</v>
      </c>
      <c r="L45" s="31">
        <f t="shared" si="15"/>
        <v>110</v>
      </c>
      <c r="M45" s="31">
        <f t="shared" si="15"/>
        <v>15</v>
      </c>
      <c r="N45" s="31">
        <f t="shared" si="15"/>
        <v>125</v>
      </c>
      <c r="O45" s="31">
        <f t="shared" si="15"/>
        <v>2751.73</v>
      </c>
      <c r="P45" s="31">
        <f t="shared" si="15"/>
        <v>495.97999999999996</v>
      </c>
      <c r="Q45" s="31">
        <f t="shared" si="15"/>
        <v>3247.71</v>
      </c>
    </row>
    <row r="46" spans="1:17" ht="20.100000000000001" customHeight="1">
      <c r="A46" s="26">
        <v>29</v>
      </c>
      <c r="B46" s="27" t="s">
        <v>31</v>
      </c>
      <c r="C46" s="28">
        <v>588</v>
      </c>
      <c r="D46" s="28">
        <v>413.12</v>
      </c>
      <c r="E46" s="28">
        <f t="shared" si="0"/>
        <v>1001.12</v>
      </c>
      <c r="F46" s="28">
        <v>0</v>
      </c>
      <c r="G46" s="28">
        <v>12.2</v>
      </c>
      <c r="H46" s="28">
        <f t="shared" si="1"/>
        <v>12.2</v>
      </c>
      <c r="I46" s="28">
        <v>39</v>
      </c>
      <c r="J46" s="28">
        <v>0</v>
      </c>
      <c r="K46" s="28">
        <f t="shared" si="2"/>
        <v>39</v>
      </c>
      <c r="L46" s="28">
        <v>80</v>
      </c>
      <c r="M46" s="28">
        <v>4.5</v>
      </c>
      <c r="N46" s="28">
        <f t="shared" si="3"/>
        <v>84.5</v>
      </c>
      <c r="O46" s="28">
        <f t="shared" si="4"/>
        <v>707</v>
      </c>
      <c r="P46" s="28">
        <f t="shared" si="4"/>
        <v>429.82</v>
      </c>
      <c r="Q46" s="28">
        <f t="shared" si="5"/>
        <v>1136.82</v>
      </c>
    </row>
    <row r="47" spans="1:17" ht="20.100000000000001" customHeight="1">
      <c r="A47" s="26">
        <v>30</v>
      </c>
      <c r="B47" s="27" t="s">
        <v>32</v>
      </c>
      <c r="C47" s="28">
        <f>400+25</f>
        <v>425</v>
      </c>
      <c r="D47" s="28">
        <v>385</v>
      </c>
      <c r="E47" s="28">
        <f t="shared" si="0"/>
        <v>810</v>
      </c>
      <c r="F47" s="28">
        <v>65</v>
      </c>
      <c r="G47" s="28">
        <v>12.2</v>
      </c>
      <c r="H47" s="28">
        <f t="shared" si="1"/>
        <v>77.2</v>
      </c>
      <c r="I47" s="28">
        <v>50</v>
      </c>
      <c r="J47" s="28">
        <v>25</v>
      </c>
      <c r="K47" s="28">
        <f t="shared" si="2"/>
        <v>75</v>
      </c>
      <c r="L47" s="28">
        <v>120</v>
      </c>
      <c r="M47" s="28">
        <v>30</v>
      </c>
      <c r="N47" s="28">
        <f t="shared" si="3"/>
        <v>150</v>
      </c>
      <c r="O47" s="28">
        <f t="shared" si="4"/>
        <v>660</v>
      </c>
      <c r="P47" s="28">
        <f t="shared" si="4"/>
        <v>452.2</v>
      </c>
      <c r="Q47" s="28">
        <f t="shared" si="5"/>
        <v>1112.2</v>
      </c>
    </row>
    <row r="48" spans="1:17" ht="20.100000000000001" customHeight="1">
      <c r="A48" s="26">
        <v>31</v>
      </c>
      <c r="B48" s="27" t="s">
        <v>33</v>
      </c>
      <c r="C48" s="28">
        <f>311.61-96</f>
        <v>215.61</v>
      </c>
      <c r="D48" s="28">
        <v>48.19</v>
      </c>
      <c r="E48" s="28">
        <f t="shared" si="0"/>
        <v>263.8</v>
      </c>
      <c r="F48" s="28">
        <v>36</v>
      </c>
      <c r="G48" s="28">
        <v>12.2</v>
      </c>
      <c r="H48" s="28">
        <f t="shared" si="1"/>
        <v>48.2</v>
      </c>
      <c r="I48" s="28">
        <v>25</v>
      </c>
      <c r="J48" s="28">
        <v>0</v>
      </c>
      <c r="K48" s="28">
        <f t="shared" si="2"/>
        <v>25</v>
      </c>
      <c r="L48" s="28">
        <v>30</v>
      </c>
      <c r="M48" s="28">
        <v>1.5</v>
      </c>
      <c r="N48" s="28">
        <f t="shared" si="3"/>
        <v>31.5</v>
      </c>
      <c r="O48" s="28">
        <f t="shared" si="4"/>
        <v>306.61</v>
      </c>
      <c r="P48" s="28">
        <f t="shared" si="4"/>
        <v>61.89</v>
      </c>
      <c r="Q48" s="28">
        <f t="shared" si="5"/>
        <v>368.5</v>
      </c>
    </row>
    <row r="49" spans="1:17" ht="20.100000000000001" customHeight="1">
      <c r="A49" s="26">
        <v>32</v>
      </c>
      <c r="B49" s="5" t="s">
        <v>222</v>
      </c>
      <c r="C49" s="28">
        <v>425</v>
      </c>
      <c r="D49" s="28">
        <v>0</v>
      </c>
      <c r="E49" s="28">
        <f t="shared" si="0"/>
        <v>425</v>
      </c>
      <c r="F49" s="28">
        <v>18</v>
      </c>
      <c r="G49" s="28">
        <v>12.12</v>
      </c>
      <c r="H49" s="28">
        <f t="shared" si="1"/>
        <v>30.119999999999997</v>
      </c>
      <c r="I49" s="28">
        <v>89</v>
      </c>
      <c r="J49" s="28">
        <v>0</v>
      </c>
      <c r="K49" s="28">
        <f t="shared" si="2"/>
        <v>89</v>
      </c>
      <c r="L49" s="28">
        <v>0</v>
      </c>
      <c r="M49" s="28">
        <v>0</v>
      </c>
      <c r="N49" s="28">
        <f t="shared" si="3"/>
        <v>0</v>
      </c>
      <c r="O49" s="28">
        <f t="shared" si="4"/>
        <v>532</v>
      </c>
      <c r="P49" s="28">
        <f t="shared" si="4"/>
        <v>12.12</v>
      </c>
      <c r="Q49" s="28">
        <f t="shared" si="5"/>
        <v>544.12</v>
      </c>
    </row>
    <row r="50" spans="1:17" ht="20.100000000000001" customHeight="1">
      <c r="A50" s="26">
        <v>33</v>
      </c>
      <c r="B50" s="5" t="s">
        <v>223</v>
      </c>
      <c r="C50" s="28">
        <v>0</v>
      </c>
      <c r="D50" s="28">
        <v>0</v>
      </c>
      <c r="E50" s="28">
        <f t="shared" si="0"/>
        <v>0</v>
      </c>
      <c r="F50" s="28">
        <v>0</v>
      </c>
      <c r="G50" s="28">
        <v>0</v>
      </c>
      <c r="H50" s="28">
        <f t="shared" si="1"/>
        <v>0</v>
      </c>
      <c r="I50" s="28">
        <v>0</v>
      </c>
      <c r="J50" s="28">
        <v>0</v>
      </c>
      <c r="K50" s="28">
        <f t="shared" si="2"/>
        <v>0</v>
      </c>
      <c r="L50" s="28">
        <v>0</v>
      </c>
      <c r="M50" s="28">
        <v>0</v>
      </c>
      <c r="N50" s="28">
        <f t="shared" si="3"/>
        <v>0</v>
      </c>
      <c r="O50" s="28">
        <f t="shared" si="4"/>
        <v>0</v>
      </c>
      <c r="P50" s="28">
        <f t="shared" si="4"/>
        <v>0</v>
      </c>
      <c r="Q50" s="28">
        <f t="shared" si="5"/>
        <v>0</v>
      </c>
    </row>
    <row r="51" spans="1:17" s="14" customFormat="1" ht="20.100000000000001" customHeight="1">
      <c r="A51" s="29"/>
      <c r="B51" s="30" t="s">
        <v>33</v>
      </c>
      <c r="C51" s="31">
        <f t="shared" ref="C51:Q51" si="16">+C50+C49+C48</f>
        <v>640.61</v>
      </c>
      <c r="D51" s="31">
        <f t="shared" si="16"/>
        <v>48.19</v>
      </c>
      <c r="E51" s="31">
        <f t="shared" si="16"/>
        <v>688.8</v>
      </c>
      <c r="F51" s="31">
        <f t="shared" si="16"/>
        <v>54</v>
      </c>
      <c r="G51" s="31">
        <f t="shared" si="16"/>
        <v>24.32</v>
      </c>
      <c r="H51" s="31">
        <f t="shared" si="16"/>
        <v>78.319999999999993</v>
      </c>
      <c r="I51" s="31">
        <f t="shared" si="16"/>
        <v>114</v>
      </c>
      <c r="J51" s="31">
        <f t="shared" si="16"/>
        <v>0</v>
      </c>
      <c r="K51" s="31">
        <f t="shared" si="16"/>
        <v>114</v>
      </c>
      <c r="L51" s="31">
        <f t="shared" si="16"/>
        <v>30</v>
      </c>
      <c r="M51" s="31">
        <f t="shared" si="16"/>
        <v>1.5</v>
      </c>
      <c r="N51" s="31">
        <f t="shared" si="16"/>
        <v>31.5</v>
      </c>
      <c r="O51" s="31">
        <f t="shared" si="16"/>
        <v>838.61</v>
      </c>
      <c r="P51" s="31">
        <f t="shared" si="16"/>
        <v>74.010000000000005</v>
      </c>
      <c r="Q51" s="31">
        <f t="shared" si="16"/>
        <v>912.62</v>
      </c>
    </row>
    <row r="52" spans="1:17" ht="20.100000000000001" customHeight="1">
      <c r="A52" s="26">
        <v>34</v>
      </c>
      <c r="B52" s="27" t="s">
        <v>34</v>
      </c>
      <c r="C52" s="28">
        <v>554</v>
      </c>
      <c r="D52" s="28">
        <v>183.61</v>
      </c>
      <c r="E52" s="28">
        <f t="shared" si="0"/>
        <v>737.61</v>
      </c>
      <c r="F52" s="28">
        <v>0</v>
      </c>
      <c r="G52" s="28">
        <v>12.2</v>
      </c>
      <c r="H52" s="28">
        <f t="shared" si="1"/>
        <v>12.2</v>
      </c>
      <c r="I52" s="28">
        <v>26</v>
      </c>
      <c r="J52" s="28">
        <v>0</v>
      </c>
      <c r="K52" s="28">
        <f t="shared" si="2"/>
        <v>26</v>
      </c>
      <c r="L52" s="28">
        <v>70</v>
      </c>
      <c r="M52" s="28">
        <v>20</v>
      </c>
      <c r="N52" s="28">
        <f t="shared" si="3"/>
        <v>90</v>
      </c>
      <c r="O52" s="28">
        <f t="shared" si="4"/>
        <v>650</v>
      </c>
      <c r="P52" s="28">
        <f t="shared" si="4"/>
        <v>215.81</v>
      </c>
      <c r="Q52" s="28">
        <f t="shared" si="5"/>
        <v>865.81</v>
      </c>
    </row>
    <row r="53" spans="1:17" ht="20.100000000000001" customHeight="1">
      <c r="A53" s="26">
        <v>35</v>
      </c>
      <c r="B53" s="27" t="s">
        <v>35</v>
      </c>
      <c r="C53" s="28">
        <v>204</v>
      </c>
      <c r="D53" s="28">
        <v>15.26</v>
      </c>
      <c r="E53" s="28">
        <f t="shared" si="0"/>
        <v>219.26</v>
      </c>
      <c r="F53" s="28">
        <v>0</v>
      </c>
      <c r="G53" s="28">
        <v>0</v>
      </c>
      <c r="H53" s="28">
        <f t="shared" si="1"/>
        <v>0</v>
      </c>
      <c r="I53" s="28">
        <v>45</v>
      </c>
      <c r="J53" s="28">
        <v>0</v>
      </c>
      <c r="K53" s="28">
        <f t="shared" si="2"/>
        <v>45</v>
      </c>
      <c r="L53" s="28">
        <v>0</v>
      </c>
      <c r="M53" s="28">
        <v>0</v>
      </c>
      <c r="N53" s="28">
        <f t="shared" si="3"/>
        <v>0</v>
      </c>
      <c r="O53" s="28">
        <f t="shared" si="4"/>
        <v>249</v>
      </c>
      <c r="P53" s="28">
        <f t="shared" si="4"/>
        <v>15.26</v>
      </c>
      <c r="Q53" s="28">
        <f t="shared" si="5"/>
        <v>264.26</v>
      </c>
    </row>
    <row r="54" spans="1:17" s="14" customFormat="1" ht="20.100000000000001" customHeight="1">
      <c r="A54" s="29"/>
      <c r="B54" s="30" t="s">
        <v>34</v>
      </c>
      <c r="C54" s="31">
        <f t="shared" ref="C54:Q54" si="17">+C52+C53</f>
        <v>758</v>
      </c>
      <c r="D54" s="31">
        <f t="shared" si="17"/>
        <v>198.87</v>
      </c>
      <c r="E54" s="31">
        <f t="shared" si="17"/>
        <v>956.87</v>
      </c>
      <c r="F54" s="31">
        <f t="shared" si="17"/>
        <v>0</v>
      </c>
      <c r="G54" s="31">
        <f t="shared" si="17"/>
        <v>12.2</v>
      </c>
      <c r="H54" s="31">
        <f t="shared" si="17"/>
        <v>12.2</v>
      </c>
      <c r="I54" s="31">
        <f t="shared" si="17"/>
        <v>71</v>
      </c>
      <c r="J54" s="31">
        <f t="shared" si="17"/>
        <v>0</v>
      </c>
      <c r="K54" s="31">
        <f t="shared" si="17"/>
        <v>71</v>
      </c>
      <c r="L54" s="31">
        <f t="shared" si="17"/>
        <v>70</v>
      </c>
      <c r="M54" s="31">
        <f t="shared" si="17"/>
        <v>20</v>
      </c>
      <c r="N54" s="31">
        <f t="shared" si="17"/>
        <v>90</v>
      </c>
      <c r="O54" s="31">
        <f t="shared" si="17"/>
        <v>899</v>
      </c>
      <c r="P54" s="31">
        <f t="shared" si="17"/>
        <v>231.07</v>
      </c>
      <c r="Q54" s="31">
        <f t="shared" si="17"/>
        <v>1130.07</v>
      </c>
    </row>
    <row r="55" spans="1:17" ht="20.100000000000001" customHeight="1">
      <c r="A55" s="26">
        <v>36</v>
      </c>
      <c r="B55" s="6" t="s">
        <v>225</v>
      </c>
      <c r="C55" s="28">
        <v>831</v>
      </c>
      <c r="D55" s="28">
        <v>117.74</v>
      </c>
      <c r="E55" s="28">
        <f t="shared" si="0"/>
        <v>948.74</v>
      </c>
      <c r="F55" s="28">
        <v>0</v>
      </c>
      <c r="G55" s="28">
        <v>12.2</v>
      </c>
      <c r="H55" s="28">
        <f t="shared" si="1"/>
        <v>12.2</v>
      </c>
      <c r="I55" s="28">
        <v>0</v>
      </c>
      <c r="J55" s="28">
        <v>0</v>
      </c>
      <c r="K55" s="28">
        <f t="shared" si="2"/>
        <v>0</v>
      </c>
      <c r="L55" s="28">
        <v>22.5</v>
      </c>
      <c r="M55" s="28">
        <v>0</v>
      </c>
      <c r="N55" s="28">
        <f t="shared" si="3"/>
        <v>22.5</v>
      </c>
      <c r="O55" s="28">
        <f t="shared" si="4"/>
        <v>853.5</v>
      </c>
      <c r="P55" s="28">
        <f t="shared" si="4"/>
        <v>129.94</v>
      </c>
      <c r="Q55" s="28">
        <f t="shared" si="5"/>
        <v>983.44</v>
      </c>
    </row>
    <row r="56" spans="1:17" ht="20.100000000000001" customHeight="1">
      <c r="A56" s="26">
        <v>37</v>
      </c>
      <c r="B56" s="5" t="s">
        <v>226</v>
      </c>
      <c r="C56" s="28">
        <v>155</v>
      </c>
      <c r="D56" s="28">
        <v>61</v>
      </c>
      <c r="E56" s="28">
        <f t="shared" si="0"/>
        <v>216</v>
      </c>
      <c r="F56" s="28">
        <v>0</v>
      </c>
      <c r="G56" s="28">
        <v>0</v>
      </c>
      <c r="H56" s="28">
        <f t="shared" si="1"/>
        <v>0</v>
      </c>
      <c r="I56" s="28">
        <v>0</v>
      </c>
      <c r="J56" s="28">
        <v>0</v>
      </c>
      <c r="K56" s="28">
        <f t="shared" si="2"/>
        <v>0</v>
      </c>
      <c r="L56" s="28">
        <v>0</v>
      </c>
      <c r="M56" s="28">
        <v>0</v>
      </c>
      <c r="N56" s="28">
        <f t="shared" si="3"/>
        <v>0</v>
      </c>
      <c r="O56" s="28">
        <f t="shared" si="4"/>
        <v>155</v>
      </c>
      <c r="P56" s="28">
        <f t="shared" si="4"/>
        <v>61</v>
      </c>
      <c r="Q56" s="28">
        <f t="shared" si="5"/>
        <v>216</v>
      </c>
    </row>
    <row r="57" spans="1:17" ht="20.100000000000001" customHeight="1">
      <c r="A57" s="26">
        <v>38</v>
      </c>
      <c r="B57" s="5" t="s">
        <v>224</v>
      </c>
      <c r="C57" s="28">
        <v>0</v>
      </c>
      <c r="D57" s="28">
        <v>0</v>
      </c>
      <c r="E57" s="28">
        <f t="shared" si="0"/>
        <v>0</v>
      </c>
      <c r="F57" s="28">
        <v>0</v>
      </c>
      <c r="G57" s="28">
        <v>0</v>
      </c>
      <c r="H57" s="28">
        <f t="shared" si="1"/>
        <v>0</v>
      </c>
      <c r="I57" s="28">
        <v>0</v>
      </c>
      <c r="J57" s="28">
        <v>0</v>
      </c>
      <c r="K57" s="28">
        <f t="shared" si="2"/>
        <v>0</v>
      </c>
      <c r="L57" s="28">
        <v>0</v>
      </c>
      <c r="M57" s="28">
        <v>0</v>
      </c>
      <c r="N57" s="28">
        <f t="shared" si="3"/>
        <v>0</v>
      </c>
      <c r="O57" s="28">
        <f t="shared" si="4"/>
        <v>0</v>
      </c>
      <c r="P57" s="28">
        <f t="shared" si="4"/>
        <v>0</v>
      </c>
      <c r="Q57" s="28">
        <f t="shared" si="5"/>
        <v>0</v>
      </c>
    </row>
    <row r="58" spans="1:17" s="14" customFormat="1" ht="20.100000000000001" customHeight="1">
      <c r="A58" s="29"/>
      <c r="B58" s="30" t="s">
        <v>36</v>
      </c>
      <c r="C58" s="31">
        <f t="shared" ref="C58:Q58" si="18">+C55+C56+C57</f>
        <v>986</v>
      </c>
      <c r="D58" s="31">
        <f t="shared" si="18"/>
        <v>178.74</v>
      </c>
      <c r="E58" s="31">
        <f t="shared" si="18"/>
        <v>1164.74</v>
      </c>
      <c r="F58" s="31">
        <f t="shared" si="18"/>
        <v>0</v>
      </c>
      <c r="G58" s="31">
        <f t="shared" si="18"/>
        <v>12.2</v>
      </c>
      <c r="H58" s="31">
        <f t="shared" si="18"/>
        <v>12.2</v>
      </c>
      <c r="I58" s="31">
        <f t="shared" si="18"/>
        <v>0</v>
      </c>
      <c r="J58" s="31">
        <f t="shared" si="18"/>
        <v>0</v>
      </c>
      <c r="K58" s="31">
        <f t="shared" si="18"/>
        <v>0</v>
      </c>
      <c r="L58" s="31">
        <f t="shared" si="18"/>
        <v>22.5</v>
      </c>
      <c r="M58" s="31">
        <f t="shared" si="18"/>
        <v>0</v>
      </c>
      <c r="N58" s="31">
        <f t="shared" si="18"/>
        <v>22.5</v>
      </c>
      <c r="O58" s="31">
        <f t="shared" si="18"/>
        <v>1008.5</v>
      </c>
      <c r="P58" s="31">
        <f t="shared" si="18"/>
        <v>190.94</v>
      </c>
      <c r="Q58" s="31">
        <f t="shared" si="18"/>
        <v>1199.44</v>
      </c>
    </row>
    <row r="59" spans="1:17" ht="20.100000000000001" customHeight="1">
      <c r="A59" s="26">
        <v>39</v>
      </c>
      <c r="B59" s="38" t="s">
        <v>37</v>
      </c>
      <c r="C59" s="28">
        <v>406</v>
      </c>
      <c r="D59" s="28">
        <v>112.85</v>
      </c>
      <c r="E59" s="28">
        <f t="shared" si="0"/>
        <v>518.85</v>
      </c>
      <c r="F59" s="28">
        <v>0</v>
      </c>
      <c r="G59" s="28">
        <v>12.2</v>
      </c>
      <c r="H59" s="28">
        <f t="shared" si="1"/>
        <v>12.2</v>
      </c>
      <c r="I59" s="28">
        <v>26</v>
      </c>
      <c r="J59" s="28">
        <v>0</v>
      </c>
      <c r="K59" s="28">
        <f t="shared" si="2"/>
        <v>26</v>
      </c>
      <c r="L59" s="28">
        <v>30</v>
      </c>
      <c r="M59" s="28">
        <v>15.3</v>
      </c>
      <c r="N59" s="28">
        <f t="shared" si="3"/>
        <v>45.3</v>
      </c>
      <c r="O59" s="28">
        <f t="shared" si="4"/>
        <v>462</v>
      </c>
      <c r="P59" s="28">
        <f t="shared" si="4"/>
        <v>140.35</v>
      </c>
      <c r="Q59" s="28">
        <f t="shared" si="5"/>
        <v>602.35</v>
      </c>
    </row>
    <row r="60" spans="1:17" ht="20.100000000000001" customHeight="1">
      <c r="A60" s="26">
        <v>40</v>
      </c>
      <c r="B60" s="27" t="s">
        <v>38</v>
      </c>
      <c r="C60" s="28">
        <v>230</v>
      </c>
      <c r="D60" s="28">
        <v>0</v>
      </c>
      <c r="E60" s="28">
        <f t="shared" si="0"/>
        <v>230</v>
      </c>
      <c r="F60" s="28">
        <v>61</v>
      </c>
      <c r="G60" s="28">
        <v>0</v>
      </c>
      <c r="H60" s="28">
        <f t="shared" si="1"/>
        <v>61</v>
      </c>
      <c r="I60" s="28">
        <v>17</v>
      </c>
      <c r="J60" s="28">
        <v>0</v>
      </c>
      <c r="K60" s="28">
        <f t="shared" si="2"/>
        <v>17</v>
      </c>
      <c r="L60" s="28">
        <v>0</v>
      </c>
      <c r="M60" s="28">
        <v>0</v>
      </c>
      <c r="N60" s="28">
        <f t="shared" si="3"/>
        <v>0</v>
      </c>
      <c r="O60" s="28">
        <f t="shared" si="4"/>
        <v>308</v>
      </c>
      <c r="P60" s="28">
        <f t="shared" si="4"/>
        <v>0</v>
      </c>
      <c r="Q60" s="28">
        <f t="shared" si="5"/>
        <v>308</v>
      </c>
    </row>
    <row r="61" spans="1:17" s="14" customFormat="1" ht="20.100000000000001" customHeight="1">
      <c r="A61" s="29"/>
      <c r="B61" s="39" t="s">
        <v>37</v>
      </c>
      <c r="C61" s="33">
        <f t="shared" ref="C61:Q61" si="19">+C59+C60</f>
        <v>636</v>
      </c>
      <c r="D61" s="33">
        <f t="shared" si="19"/>
        <v>112.85</v>
      </c>
      <c r="E61" s="33">
        <f t="shared" si="19"/>
        <v>748.85</v>
      </c>
      <c r="F61" s="33">
        <f t="shared" si="19"/>
        <v>61</v>
      </c>
      <c r="G61" s="33">
        <f t="shared" si="19"/>
        <v>12.2</v>
      </c>
      <c r="H61" s="33">
        <f t="shared" si="19"/>
        <v>73.2</v>
      </c>
      <c r="I61" s="33">
        <f t="shared" si="19"/>
        <v>43</v>
      </c>
      <c r="J61" s="33">
        <f t="shared" si="19"/>
        <v>0</v>
      </c>
      <c r="K61" s="33">
        <f t="shared" si="19"/>
        <v>43</v>
      </c>
      <c r="L61" s="33">
        <f t="shared" si="19"/>
        <v>30</v>
      </c>
      <c r="M61" s="33">
        <f t="shared" si="19"/>
        <v>15.3</v>
      </c>
      <c r="N61" s="33">
        <f t="shared" si="19"/>
        <v>45.3</v>
      </c>
      <c r="O61" s="33">
        <f t="shared" si="19"/>
        <v>770</v>
      </c>
      <c r="P61" s="33">
        <f t="shared" si="19"/>
        <v>140.35</v>
      </c>
      <c r="Q61" s="33">
        <f t="shared" si="19"/>
        <v>910.35</v>
      </c>
    </row>
    <row r="62" spans="1:17" ht="20.100000000000001" customHeight="1">
      <c r="A62" s="26">
        <v>41</v>
      </c>
      <c r="B62" s="27" t="s">
        <v>39</v>
      </c>
      <c r="C62" s="28">
        <f>724+20</f>
        <v>744</v>
      </c>
      <c r="D62" s="28">
        <v>104.31</v>
      </c>
      <c r="E62" s="28">
        <f t="shared" si="0"/>
        <v>848.31</v>
      </c>
      <c r="F62" s="28">
        <v>17.260000000000002</v>
      </c>
      <c r="G62" s="28">
        <v>16.47</v>
      </c>
      <c r="H62" s="28">
        <f t="shared" si="1"/>
        <v>33.730000000000004</v>
      </c>
      <c r="I62" s="28">
        <v>26</v>
      </c>
      <c r="J62" s="28">
        <v>8</v>
      </c>
      <c r="K62" s="28">
        <f t="shared" si="2"/>
        <v>34</v>
      </c>
      <c r="L62" s="28">
        <v>50</v>
      </c>
      <c r="M62" s="28">
        <v>17</v>
      </c>
      <c r="N62" s="28">
        <f t="shared" si="3"/>
        <v>67</v>
      </c>
      <c r="O62" s="28">
        <f t="shared" si="4"/>
        <v>837.26</v>
      </c>
      <c r="P62" s="28">
        <f t="shared" si="4"/>
        <v>145.78</v>
      </c>
      <c r="Q62" s="28">
        <f t="shared" si="5"/>
        <v>983.04</v>
      </c>
    </row>
    <row r="63" spans="1:17" ht="20.100000000000001" customHeight="1">
      <c r="A63" s="26">
        <v>42</v>
      </c>
      <c r="B63" s="5" t="s">
        <v>227</v>
      </c>
      <c r="C63" s="28">
        <v>565</v>
      </c>
      <c r="D63" s="28">
        <v>51.05</v>
      </c>
      <c r="E63" s="28">
        <f t="shared" si="0"/>
        <v>616.04999999999995</v>
      </c>
      <c r="F63" s="28">
        <v>14.38</v>
      </c>
      <c r="G63" s="28">
        <v>21.35</v>
      </c>
      <c r="H63" s="28">
        <f t="shared" si="1"/>
        <v>35.730000000000004</v>
      </c>
      <c r="I63" s="28">
        <v>26.25</v>
      </c>
      <c r="J63" s="28">
        <v>10</v>
      </c>
      <c r="K63" s="28">
        <f t="shared" si="2"/>
        <v>36.25</v>
      </c>
      <c r="L63" s="28">
        <v>0</v>
      </c>
      <c r="M63" s="28">
        <v>5</v>
      </c>
      <c r="N63" s="28">
        <f t="shared" si="3"/>
        <v>5</v>
      </c>
      <c r="O63" s="28">
        <f t="shared" si="4"/>
        <v>605.63</v>
      </c>
      <c r="P63" s="28">
        <f t="shared" si="4"/>
        <v>87.4</v>
      </c>
      <c r="Q63" s="28">
        <f t="shared" si="5"/>
        <v>693.03</v>
      </c>
    </row>
    <row r="64" spans="1:17" s="14" customFormat="1" ht="20.100000000000001" customHeight="1">
      <c r="A64" s="29"/>
      <c r="B64" s="30" t="s">
        <v>39</v>
      </c>
      <c r="C64" s="31">
        <f t="shared" ref="C64:Q64" si="20">+C62+C63</f>
        <v>1309</v>
      </c>
      <c r="D64" s="31">
        <f t="shared" si="20"/>
        <v>155.36000000000001</v>
      </c>
      <c r="E64" s="31">
        <f t="shared" si="20"/>
        <v>1464.36</v>
      </c>
      <c r="F64" s="31">
        <f t="shared" si="20"/>
        <v>31.64</v>
      </c>
      <c r="G64" s="31">
        <f t="shared" si="20"/>
        <v>37.82</v>
      </c>
      <c r="H64" s="31">
        <f t="shared" si="20"/>
        <v>69.460000000000008</v>
      </c>
      <c r="I64" s="31">
        <f t="shared" si="20"/>
        <v>52.25</v>
      </c>
      <c r="J64" s="31">
        <f t="shared" si="20"/>
        <v>18</v>
      </c>
      <c r="K64" s="31">
        <f t="shared" si="20"/>
        <v>70.25</v>
      </c>
      <c r="L64" s="31">
        <f t="shared" si="20"/>
        <v>50</v>
      </c>
      <c r="M64" s="31">
        <f t="shared" si="20"/>
        <v>22</v>
      </c>
      <c r="N64" s="31">
        <f t="shared" si="20"/>
        <v>72</v>
      </c>
      <c r="O64" s="31">
        <f t="shared" si="20"/>
        <v>1442.8899999999999</v>
      </c>
      <c r="P64" s="31">
        <f t="shared" si="20"/>
        <v>233.18</v>
      </c>
      <c r="Q64" s="31">
        <f t="shared" si="20"/>
        <v>1676.07</v>
      </c>
    </row>
    <row r="65" spans="1:17" ht="20.100000000000001" customHeight="1">
      <c r="A65" s="26">
        <v>43</v>
      </c>
      <c r="B65" s="27" t="s">
        <v>40</v>
      </c>
      <c r="C65" s="28">
        <f>346+16</f>
        <v>362</v>
      </c>
      <c r="D65" s="28">
        <v>84.98</v>
      </c>
      <c r="E65" s="28">
        <f t="shared" si="0"/>
        <v>446.98</v>
      </c>
      <c r="F65" s="28">
        <v>32</v>
      </c>
      <c r="G65" s="28">
        <v>12.2</v>
      </c>
      <c r="H65" s="28">
        <f t="shared" si="1"/>
        <v>44.2</v>
      </c>
      <c r="I65" s="28">
        <v>20</v>
      </c>
      <c r="J65" s="28">
        <v>1.75</v>
      </c>
      <c r="K65" s="28">
        <f t="shared" si="2"/>
        <v>21.75</v>
      </c>
      <c r="L65" s="28">
        <v>50</v>
      </c>
      <c r="M65" s="28">
        <v>5</v>
      </c>
      <c r="N65" s="28">
        <f t="shared" si="3"/>
        <v>55</v>
      </c>
      <c r="O65" s="28">
        <f t="shared" si="4"/>
        <v>464</v>
      </c>
      <c r="P65" s="28">
        <f t="shared" si="4"/>
        <v>103.93</v>
      </c>
      <c r="Q65" s="28">
        <f t="shared" si="5"/>
        <v>567.93000000000006</v>
      </c>
    </row>
    <row r="66" spans="1:17" ht="20.100000000000001" customHeight="1">
      <c r="A66" s="26">
        <v>44</v>
      </c>
      <c r="B66" s="27" t="s">
        <v>41</v>
      </c>
      <c r="C66" s="28">
        <v>181</v>
      </c>
      <c r="D66" s="28">
        <v>0</v>
      </c>
      <c r="E66" s="28">
        <f t="shared" si="0"/>
        <v>181</v>
      </c>
      <c r="F66" s="28">
        <v>21</v>
      </c>
      <c r="G66" s="28">
        <v>0</v>
      </c>
      <c r="H66" s="28">
        <f t="shared" si="1"/>
        <v>21</v>
      </c>
      <c r="I66" s="28">
        <v>21</v>
      </c>
      <c r="J66" s="28">
        <v>0</v>
      </c>
      <c r="K66" s="28">
        <f t="shared" si="2"/>
        <v>21</v>
      </c>
      <c r="L66" s="28">
        <v>0</v>
      </c>
      <c r="M66" s="28">
        <v>0</v>
      </c>
      <c r="N66" s="28">
        <f t="shared" si="3"/>
        <v>0</v>
      </c>
      <c r="O66" s="28">
        <f t="shared" si="4"/>
        <v>223</v>
      </c>
      <c r="P66" s="28">
        <f t="shared" si="4"/>
        <v>0</v>
      </c>
      <c r="Q66" s="28">
        <f t="shared" si="5"/>
        <v>223</v>
      </c>
    </row>
    <row r="67" spans="1:17" s="14" customFormat="1" ht="20.100000000000001" customHeight="1">
      <c r="A67" s="29"/>
      <c r="B67" s="30" t="s">
        <v>40</v>
      </c>
      <c r="C67" s="31">
        <f t="shared" ref="C67:Q67" si="21">+C65+C66</f>
        <v>543</v>
      </c>
      <c r="D67" s="31">
        <f t="shared" si="21"/>
        <v>84.98</v>
      </c>
      <c r="E67" s="31">
        <f t="shared" si="21"/>
        <v>627.98</v>
      </c>
      <c r="F67" s="31">
        <f t="shared" si="21"/>
        <v>53</v>
      </c>
      <c r="G67" s="31">
        <f t="shared" si="21"/>
        <v>12.2</v>
      </c>
      <c r="H67" s="31">
        <f t="shared" si="21"/>
        <v>65.2</v>
      </c>
      <c r="I67" s="31">
        <f t="shared" si="21"/>
        <v>41</v>
      </c>
      <c r="J67" s="31">
        <f t="shared" si="21"/>
        <v>1.75</v>
      </c>
      <c r="K67" s="31">
        <f t="shared" si="21"/>
        <v>42.75</v>
      </c>
      <c r="L67" s="31">
        <f t="shared" si="21"/>
        <v>50</v>
      </c>
      <c r="M67" s="31">
        <f t="shared" si="21"/>
        <v>5</v>
      </c>
      <c r="N67" s="31">
        <f t="shared" si="21"/>
        <v>55</v>
      </c>
      <c r="O67" s="31">
        <f t="shared" si="21"/>
        <v>687</v>
      </c>
      <c r="P67" s="31">
        <f t="shared" si="21"/>
        <v>103.93</v>
      </c>
      <c r="Q67" s="31">
        <f t="shared" si="21"/>
        <v>790.93000000000006</v>
      </c>
    </row>
    <row r="68" spans="1:17" ht="20.100000000000001" customHeight="1">
      <c r="A68" s="26">
        <v>45</v>
      </c>
      <c r="B68" s="27" t="s">
        <v>42</v>
      </c>
      <c r="C68" s="28">
        <v>315</v>
      </c>
      <c r="D68" s="28">
        <v>98.09</v>
      </c>
      <c r="E68" s="28">
        <f t="shared" si="0"/>
        <v>413.09000000000003</v>
      </c>
      <c r="F68" s="28">
        <v>13</v>
      </c>
      <c r="G68" s="28">
        <v>12.2</v>
      </c>
      <c r="H68" s="28">
        <f t="shared" si="1"/>
        <v>25.2</v>
      </c>
      <c r="I68" s="28">
        <v>20</v>
      </c>
      <c r="J68" s="28">
        <v>0</v>
      </c>
      <c r="K68" s="28">
        <f t="shared" si="2"/>
        <v>20</v>
      </c>
      <c r="L68" s="28">
        <v>60</v>
      </c>
      <c r="M68" s="28">
        <v>0</v>
      </c>
      <c r="N68" s="28">
        <f t="shared" si="3"/>
        <v>60</v>
      </c>
      <c r="O68" s="28">
        <f t="shared" si="4"/>
        <v>408</v>
      </c>
      <c r="P68" s="28">
        <f t="shared" si="4"/>
        <v>110.29</v>
      </c>
      <c r="Q68" s="28">
        <f t="shared" si="5"/>
        <v>518.29</v>
      </c>
    </row>
    <row r="69" spans="1:17" ht="20.100000000000001" customHeight="1">
      <c r="A69" s="26">
        <v>46</v>
      </c>
      <c r="B69" s="27" t="s">
        <v>43</v>
      </c>
      <c r="C69" s="28">
        <v>386</v>
      </c>
      <c r="D69" s="28">
        <v>0</v>
      </c>
      <c r="E69" s="28">
        <f t="shared" si="0"/>
        <v>386</v>
      </c>
      <c r="F69" s="28">
        <v>26</v>
      </c>
      <c r="G69" s="28">
        <v>6.1</v>
      </c>
      <c r="H69" s="28">
        <f t="shared" si="1"/>
        <v>32.1</v>
      </c>
      <c r="I69" s="28">
        <v>43</v>
      </c>
      <c r="J69" s="28">
        <v>0</v>
      </c>
      <c r="K69" s="28">
        <f t="shared" si="2"/>
        <v>43</v>
      </c>
      <c r="L69" s="28">
        <v>0</v>
      </c>
      <c r="M69" s="28">
        <v>0</v>
      </c>
      <c r="N69" s="28">
        <f t="shared" si="3"/>
        <v>0</v>
      </c>
      <c r="O69" s="28">
        <f t="shared" si="4"/>
        <v>455</v>
      </c>
      <c r="P69" s="28">
        <f t="shared" si="4"/>
        <v>6.1</v>
      </c>
      <c r="Q69" s="28">
        <f t="shared" si="5"/>
        <v>461.1</v>
      </c>
    </row>
    <row r="70" spans="1:17" s="14" customFormat="1" ht="20.100000000000001" customHeight="1">
      <c r="A70" s="29"/>
      <c r="B70" s="30" t="s">
        <v>42</v>
      </c>
      <c r="C70" s="31">
        <f t="shared" ref="C70:Q70" si="22">+C68+C69</f>
        <v>701</v>
      </c>
      <c r="D70" s="31">
        <f t="shared" si="22"/>
        <v>98.09</v>
      </c>
      <c r="E70" s="31">
        <f t="shared" si="22"/>
        <v>799.09</v>
      </c>
      <c r="F70" s="31">
        <f t="shared" si="22"/>
        <v>39</v>
      </c>
      <c r="G70" s="31">
        <f t="shared" si="22"/>
        <v>18.299999999999997</v>
      </c>
      <c r="H70" s="31">
        <f t="shared" si="22"/>
        <v>57.3</v>
      </c>
      <c r="I70" s="31">
        <f t="shared" si="22"/>
        <v>63</v>
      </c>
      <c r="J70" s="31">
        <f t="shared" si="22"/>
        <v>0</v>
      </c>
      <c r="K70" s="31">
        <f t="shared" si="22"/>
        <v>63</v>
      </c>
      <c r="L70" s="31">
        <f t="shared" si="22"/>
        <v>60</v>
      </c>
      <c r="M70" s="31">
        <f t="shared" si="22"/>
        <v>0</v>
      </c>
      <c r="N70" s="31">
        <f t="shared" si="22"/>
        <v>60</v>
      </c>
      <c r="O70" s="31">
        <f t="shared" si="22"/>
        <v>863</v>
      </c>
      <c r="P70" s="31">
        <f t="shared" si="22"/>
        <v>116.39</v>
      </c>
      <c r="Q70" s="31">
        <f t="shared" si="22"/>
        <v>979.39</v>
      </c>
    </row>
    <row r="71" spans="1:17" ht="20.100000000000001" customHeight="1">
      <c r="A71" s="26">
        <v>47</v>
      </c>
      <c r="B71" s="27" t="s">
        <v>217</v>
      </c>
      <c r="C71" s="28">
        <v>505</v>
      </c>
      <c r="D71" s="28">
        <v>848.75</v>
      </c>
      <c r="E71" s="28">
        <f t="shared" si="0"/>
        <v>1353.75</v>
      </c>
      <c r="F71" s="28">
        <v>34</v>
      </c>
      <c r="G71" s="28">
        <v>3.06</v>
      </c>
      <c r="H71" s="28">
        <f t="shared" si="1"/>
        <v>37.06</v>
      </c>
      <c r="I71" s="28">
        <v>40</v>
      </c>
      <c r="J71" s="28">
        <v>0</v>
      </c>
      <c r="K71" s="28">
        <f t="shared" si="2"/>
        <v>40</v>
      </c>
      <c r="L71" s="28">
        <v>44</v>
      </c>
      <c r="M71" s="28">
        <v>0</v>
      </c>
      <c r="N71" s="28">
        <f t="shared" si="3"/>
        <v>44</v>
      </c>
      <c r="O71" s="28">
        <f t="shared" si="4"/>
        <v>623</v>
      </c>
      <c r="P71" s="28">
        <f t="shared" si="4"/>
        <v>851.81</v>
      </c>
      <c r="Q71" s="28">
        <f t="shared" si="5"/>
        <v>1474.81</v>
      </c>
    </row>
    <row r="72" spans="1:17" ht="20.100000000000001" customHeight="1">
      <c r="A72" s="26">
        <v>48</v>
      </c>
      <c r="B72" s="27" t="s">
        <v>249</v>
      </c>
      <c r="C72" s="28">
        <v>359</v>
      </c>
      <c r="D72" s="28">
        <v>24.4</v>
      </c>
      <c r="E72" s="28">
        <f t="shared" si="0"/>
        <v>383.4</v>
      </c>
      <c r="F72" s="28">
        <v>10</v>
      </c>
      <c r="G72" s="28">
        <v>0</v>
      </c>
      <c r="H72" s="28">
        <f t="shared" si="1"/>
        <v>10</v>
      </c>
      <c r="I72" s="28">
        <v>39.75</v>
      </c>
      <c r="J72" s="28">
        <v>0</v>
      </c>
      <c r="K72" s="28">
        <f t="shared" si="2"/>
        <v>39.75</v>
      </c>
      <c r="L72" s="28">
        <v>0</v>
      </c>
      <c r="M72" s="28">
        <v>0</v>
      </c>
      <c r="N72" s="28">
        <f t="shared" si="3"/>
        <v>0</v>
      </c>
      <c r="O72" s="28">
        <f t="shared" si="4"/>
        <v>408.75</v>
      </c>
      <c r="P72" s="28">
        <f t="shared" si="4"/>
        <v>24.4</v>
      </c>
      <c r="Q72" s="28">
        <f t="shared" si="5"/>
        <v>433.15</v>
      </c>
    </row>
    <row r="73" spans="1:17" s="14" customFormat="1" ht="20.100000000000001" customHeight="1">
      <c r="A73" s="29"/>
      <c r="B73" s="30" t="s">
        <v>217</v>
      </c>
      <c r="C73" s="31">
        <f t="shared" ref="C73:Q73" si="23">+C71+C72</f>
        <v>864</v>
      </c>
      <c r="D73" s="31">
        <f t="shared" si="23"/>
        <v>873.15</v>
      </c>
      <c r="E73" s="31">
        <f t="shared" si="23"/>
        <v>1737.15</v>
      </c>
      <c r="F73" s="31">
        <f t="shared" si="23"/>
        <v>44</v>
      </c>
      <c r="G73" s="31">
        <f t="shared" si="23"/>
        <v>3.06</v>
      </c>
      <c r="H73" s="31">
        <f t="shared" si="23"/>
        <v>47.06</v>
      </c>
      <c r="I73" s="31">
        <f t="shared" si="23"/>
        <v>79.75</v>
      </c>
      <c r="J73" s="31">
        <f t="shared" si="23"/>
        <v>0</v>
      </c>
      <c r="K73" s="31">
        <f t="shared" si="23"/>
        <v>79.75</v>
      </c>
      <c r="L73" s="31">
        <f t="shared" si="23"/>
        <v>44</v>
      </c>
      <c r="M73" s="31">
        <f t="shared" si="23"/>
        <v>0</v>
      </c>
      <c r="N73" s="31">
        <f t="shared" si="23"/>
        <v>44</v>
      </c>
      <c r="O73" s="31">
        <f t="shared" si="23"/>
        <v>1031.75</v>
      </c>
      <c r="P73" s="31">
        <f t="shared" si="23"/>
        <v>876.20999999999992</v>
      </c>
      <c r="Q73" s="31">
        <f t="shared" si="23"/>
        <v>1907.96</v>
      </c>
    </row>
    <row r="74" spans="1:17" ht="20.100000000000001" customHeight="1">
      <c r="A74" s="26">
        <v>49</v>
      </c>
      <c r="B74" s="27" t="s">
        <v>44</v>
      </c>
      <c r="C74" s="28">
        <v>662</v>
      </c>
      <c r="D74" s="28">
        <v>155.57</v>
      </c>
      <c r="E74" s="28">
        <f t="shared" ref="E74:E135" si="24">+C74+D74</f>
        <v>817.56999999999994</v>
      </c>
      <c r="F74" s="28">
        <v>20</v>
      </c>
      <c r="G74" s="28">
        <v>12.2</v>
      </c>
      <c r="H74" s="28">
        <f t="shared" ref="H74:H135" si="25">+F74+G74</f>
        <v>32.200000000000003</v>
      </c>
      <c r="I74" s="28">
        <v>26</v>
      </c>
      <c r="J74" s="28">
        <v>0</v>
      </c>
      <c r="K74" s="28">
        <f t="shared" ref="K74:K135" si="26">+I74+J74</f>
        <v>26</v>
      </c>
      <c r="L74" s="28">
        <v>37.5</v>
      </c>
      <c r="M74" s="28">
        <v>34</v>
      </c>
      <c r="N74" s="28">
        <f t="shared" ref="N74:N135" si="27">+L74+M74</f>
        <v>71.5</v>
      </c>
      <c r="O74" s="28">
        <f t="shared" ref="O74:P135" si="28">+C74+F74+I74+L74</f>
        <v>745.5</v>
      </c>
      <c r="P74" s="28">
        <f t="shared" si="28"/>
        <v>201.76999999999998</v>
      </c>
      <c r="Q74" s="28">
        <f t="shared" ref="Q74:Q135" si="29">+O74+P74</f>
        <v>947.27</v>
      </c>
    </row>
    <row r="75" spans="1:17" ht="20.100000000000001" customHeight="1">
      <c r="A75" s="26">
        <v>50</v>
      </c>
      <c r="B75" s="5" t="s">
        <v>228</v>
      </c>
      <c r="C75" s="28">
        <v>265.2</v>
      </c>
      <c r="D75" s="28">
        <v>39.520000000000003</v>
      </c>
      <c r="E75" s="28">
        <f t="shared" si="24"/>
        <v>304.71999999999997</v>
      </c>
      <c r="F75" s="28">
        <v>23</v>
      </c>
      <c r="G75" s="28">
        <v>6.1</v>
      </c>
      <c r="H75" s="28">
        <f t="shared" si="25"/>
        <v>29.1</v>
      </c>
      <c r="I75" s="28">
        <v>30</v>
      </c>
      <c r="J75" s="28">
        <v>3.46</v>
      </c>
      <c r="K75" s="28">
        <f t="shared" si="26"/>
        <v>33.46</v>
      </c>
      <c r="L75" s="28">
        <v>0</v>
      </c>
      <c r="M75" s="28">
        <v>0</v>
      </c>
      <c r="N75" s="28">
        <f t="shared" si="27"/>
        <v>0</v>
      </c>
      <c r="O75" s="28">
        <f t="shared" si="28"/>
        <v>318.2</v>
      </c>
      <c r="P75" s="28">
        <f t="shared" si="28"/>
        <v>49.080000000000005</v>
      </c>
      <c r="Q75" s="28">
        <f t="shared" si="29"/>
        <v>367.28</v>
      </c>
    </row>
    <row r="76" spans="1:17" ht="20.100000000000001" customHeight="1">
      <c r="A76" s="26">
        <v>51</v>
      </c>
      <c r="B76" s="27" t="s">
        <v>45</v>
      </c>
      <c r="C76" s="28">
        <v>79</v>
      </c>
      <c r="D76" s="28">
        <v>30.51</v>
      </c>
      <c r="E76" s="28">
        <f t="shared" si="24"/>
        <v>109.51</v>
      </c>
      <c r="F76" s="28">
        <v>4</v>
      </c>
      <c r="G76" s="28">
        <v>3.06</v>
      </c>
      <c r="H76" s="28">
        <f t="shared" si="25"/>
        <v>7.0600000000000005</v>
      </c>
      <c r="I76" s="28">
        <v>4</v>
      </c>
      <c r="J76" s="28">
        <v>0</v>
      </c>
      <c r="K76" s="28">
        <f t="shared" si="26"/>
        <v>4</v>
      </c>
      <c r="L76" s="28">
        <v>0</v>
      </c>
      <c r="M76" s="28">
        <v>0</v>
      </c>
      <c r="N76" s="28">
        <f t="shared" si="27"/>
        <v>0</v>
      </c>
      <c r="O76" s="28">
        <f t="shared" si="28"/>
        <v>87</v>
      </c>
      <c r="P76" s="28">
        <f t="shared" si="28"/>
        <v>33.57</v>
      </c>
      <c r="Q76" s="28">
        <f t="shared" si="29"/>
        <v>120.57</v>
      </c>
    </row>
    <row r="77" spans="1:17" s="14" customFormat="1" ht="20.100000000000001" customHeight="1">
      <c r="A77" s="29"/>
      <c r="B77" s="30" t="s">
        <v>44</v>
      </c>
      <c r="C77" s="33">
        <f t="shared" ref="C77:Q77" si="30">+C74+C75+C76</f>
        <v>1006.2</v>
      </c>
      <c r="D77" s="33">
        <f t="shared" si="30"/>
        <v>225.6</v>
      </c>
      <c r="E77" s="33">
        <f t="shared" si="30"/>
        <v>1231.8</v>
      </c>
      <c r="F77" s="33">
        <f t="shared" si="30"/>
        <v>47</v>
      </c>
      <c r="G77" s="33">
        <f t="shared" si="30"/>
        <v>21.359999999999996</v>
      </c>
      <c r="H77" s="33">
        <f t="shared" si="30"/>
        <v>68.36</v>
      </c>
      <c r="I77" s="33">
        <f t="shared" si="30"/>
        <v>60</v>
      </c>
      <c r="J77" s="33">
        <f t="shared" si="30"/>
        <v>3.46</v>
      </c>
      <c r="K77" s="33">
        <f t="shared" si="30"/>
        <v>63.46</v>
      </c>
      <c r="L77" s="33">
        <f t="shared" si="30"/>
        <v>37.5</v>
      </c>
      <c r="M77" s="33">
        <f t="shared" si="30"/>
        <v>34</v>
      </c>
      <c r="N77" s="33">
        <f t="shared" si="30"/>
        <v>71.5</v>
      </c>
      <c r="O77" s="33">
        <f t="shared" si="30"/>
        <v>1150.7</v>
      </c>
      <c r="P77" s="33">
        <f t="shared" si="30"/>
        <v>284.42</v>
      </c>
      <c r="Q77" s="33">
        <f t="shared" si="30"/>
        <v>1435.12</v>
      </c>
    </row>
    <row r="78" spans="1:17" ht="20.100000000000001" customHeight="1">
      <c r="A78" s="26">
        <v>52</v>
      </c>
      <c r="B78" s="27" t="s">
        <v>46</v>
      </c>
      <c r="C78" s="28">
        <v>767</v>
      </c>
      <c r="D78" s="28">
        <v>249.26</v>
      </c>
      <c r="E78" s="28">
        <f t="shared" si="24"/>
        <v>1016.26</v>
      </c>
      <c r="F78" s="28">
        <v>8.51</v>
      </c>
      <c r="G78" s="28">
        <v>12.2</v>
      </c>
      <c r="H78" s="28">
        <f t="shared" si="25"/>
        <v>20.71</v>
      </c>
      <c r="I78" s="28">
        <v>35</v>
      </c>
      <c r="J78" s="28">
        <v>0</v>
      </c>
      <c r="K78" s="28">
        <f t="shared" si="26"/>
        <v>35</v>
      </c>
      <c r="L78" s="28">
        <v>100</v>
      </c>
      <c r="M78" s="28">
        <v>10</v>
      </c>
      <c r="N78" s="28">
        <f t="shared" si="27"/>
        <v>110</v>
      </c>
      <c r="O78" s="28">
        <f t="shared" si="28"/>
        <v>910.51</v>
      </c>
      <c r="P78" s="28">
        <f t="shared" si="28"/>
        <v>271.45999999999998</v>
      </c>
      <c r="Q78" s="28">
        <f t="shared" si="29"/>
        <v>1181.97</v>
      </c>
    </row>
    <row r="79" spans="1:17" ht="20.100000000000001" customHeight="1">
      <c r="A79" s="26">
        <v>53</v>
      </c>
      <c r="B79" s="27" t="s">
        <v>47</v>
      </c>
      <c r="C79" s="28">
        <v>575</v>
      </c>
      <c r="D79" s="28">
        <v>13.440000000000001</v>
      </c>
      <c r="E79" s="28">
        <f t="shared" si="24"/>
        <v>588.44000000000005</v>
      </c>
      <c r="F79" s="28">
        <v>83</v>
      </c>
      <c r="G79" s="28">
        <v>12.2</v>
      </c>
      <c r="H79" s="28">
        <f t="shared" si="25"/>
        <v>95.2</v>
      </c>
      <c r="I79" s="28">
        <v>40</v>
      </c>
      <c r="J79" s="28">
        <v>0</v>
      </c>
      <c r="K79" s="28">
        <f t="shared" si="26"/>
        <v>40</v>
      </c>
      <c r="L79" s="28">
        <v>0</v>
      </c>
      <c r="M79" s="28">
        <v>0</v>
      </c>
      <c r="N79" s="28">
        <f t="shared" si="27"/>
        <v>0</v>
      </c>
      <c r="O79" s="28">
        <f t="shared" si="28"/>
        <v>698</v>
      </c>
      <c r="P79" s="28">
        <f t="shared" si="28"/>
        <v>25.64</v>
      </c>
      <c r="Q79" s="28">
        <f t="shared" si="29"/>
        <v>723.64</v>
      </c>
    </row>
    <row r="80" spans="1:17" ht="20.100000000000001" customHeight="1">
      <c r="A80" s="26">
        <v>54</v>
      </c>
      <c r="B80" s="27" t="s">
        <v>48</v>
      </c>
      <c r="C80" s="28">
        <v>654</v>
      </c>
      <c r="D80" s="28">
        <v>35.83</v>
      </c>
      <c r="E80" s="28">
        <f t="shared" si="24"/>
        <v>689.83</v>
      </c>
      <c r="F80" s="28">
        <v>0</v>
      </c>
      <c r="G80" s="28">
        <v>0</v>
      </c>
      <c r="H80" s="28">
        <f t="shared" si="25"/>
        <v>0</v>
      </c>
      <c r="I80" s="28">
        <v>0</v>
      </c>
      <c r="J80" s="28">
        <v>0</v>
      </c>
      <c r="K80" s="28">
        <f t="shared" si="26"/>
        <v>0</v>
      </c>
      <c r="L80" s="28">
        <v>0</v>
      </c>
      <c r="M80" s="28">
        <v>0</v>
      </c>
      <c r="N80" s="28">
        <f t="shared" si="27"/>
        <v>0</v>
      </c>
      <c r="O80" s="28">
        <f t="shared" si="28"/>
        <v>654</v>
      </c>
      <c r="P80" s="28">
        <f t="shared" si="28"/>
        <v>35.83</v>
      </c>
      <c r="Q80" s="28">
        <f t="shared" si="29"/>
        <v>689.83</v>
      </c>
    </row>
    <row r="81" spans="1:17" s="14" customFormat="1" ht="20.100000000000001" customHeight="1">
      <c r="A81" s="29"/>
      <c r="B81" s="30" t="s">
        <v>46</v>
      </c>
      <c r="C81" s="33">
        <f t="shared" ref="C81:Q81" si="31">+C78+C79+C80</f>
        <v>1996</v>
      </c>
      <c r="D81" s="33">
        <f t="shared" si="31"/>
        <v>298.52999999999997</v>
      </c>
      <c r="E81" s="33">
        <f t="shared" si="31"/>
        <v>2294.5300000000002</v>
      </c>
      <c r="F81" s="33">
        <f t="shared" si="31"/>
        <v>91.51</v>
      </c>
      <c r="G81" s="33">
        <f t="shared" si="31"/>
        <v>24.4</v>
      </c>
      <c r="H81" s="33">
        <f t="shared" si="31"/>
        <v>115.91</v>
      </c>
      <c r="I81" s="33">
        <f t="shared" si="31"/>
        <v>75</v>
      </c>
      <c r="J81" s="33">
        <f t="shared" si="31"/>
        <v>0</v>
      </c>
      <c r="K81" s="33">
        <f t="shared" si="31"/>
        <v>75</v>
      </c>
      <c r="L81" s="33">
        <f t="shared" si="31"/>
        <v>100</v>
      </c>
      <c r="M81" s="33">
        <f t="shared" si="31"/>
        <v>10</v>
      </c>
      <c r="N81" s="33">
        <f t="shared" si="31"/>
        <v>110</v>
      </c>
      <c r="O81" s="33">
        <f t="shared" si="31"/>
        <v>2262.5100000000002</v>
      </c>
      <c r="P81" s="33">
        <f t="shared" si="31"/>
        <v>332.92999999999995</v>
      </c>
      <c r="Q81" s="33">
        <f t="shared" si="31"/>
        <v>2595.44</v>
      </c>
    </row>
    <row r="82" spans="1:17" ht="20.100000000000001" customHeight="1">
      <c r="A82" s="26">
        <v>55</v>
      </c>
      <c r="B82" s="27" t="s">
        <v>49</v>
      </c>
      <c r="C82" s="28">
        <v>758</v>
      </c>
      <c r="D82" s="28">
        <v>145.91999999999999</v>
      </c>
      <c r="E82" s="28">
        <f t="shared" si="24"/>
        <v>903.92</v>
      </c>
      <c r="F82" s="28">
        <v>8</v>
      </c>
      <c r="G82" s="28">
        <v>12.2</v>
      </c>
      <c r="H82" s="28">
        <f t="shared" si="25"/>
        <v>20.2</v>
      </c>
      <c r="I82" s="28">
        <v>26</v>
      </c>
      <c r="J82" s="28">
        <v>0</v>
      </c>
      <c r="K82" s="28">
        <f t="shared" si="26"/>
        <v>26</v>
      </c>
      <c r="L82" s="28">
        <v>5</v>
      </c>
      <c r="M82" s="28">
        <v>0</v>
      </c>
      <c r="N82" s="28">
        <f t="shared" si="27"/>
        <v>5</v>
      </c>
      <c r="O82" s="28">
        <f t="shared" si="28"/>
        <v>797</v>
      </c>
      <c r="P82" s="28">
        <f t="shared" si="28"/>
        <v>158.11999999999998</v>
      </c>
      <c r="Q82" s="28">
        <f t="shared" si="29"/>
        <v>955.12</v>
      </c>
    </row>
    <row r="83" spans="1:17" ht="20.100000000000001" customHeight="1">
      <c r="A83" s="26">
        <v>56</v>
      </c>
      <c r="B83" s="27" t="s">
        <v>50</v>
      </c>
      <c r="C83" s="28">
        <v>219</v>
      </c>
      <c r="D83" s="28">
        <v>15.26</v>
      </c>
      <c r="E83" s="28">
        <f t="shared" si="24"/>
        <v>234.26</v>
      </c>
      <c r="F83" s="28">
        <v>8</v>
      </c>
      <c r="G83" s="28">
        <v>3.06</v>
      </c>
      <c r="H83" s="28">
        <f t="shared" si="25"/>
        <v>11.06</v>
      </c>
      <c r="I83" s="28">
        <v>17</v>
      </c>
      <c r="J83" s="28">
        <v>0</v>
      </c>
      <c r="K83" s="28">
        <f t="shared" si="26"/>
        <v>17</v>
      </c>
      <c r="L83" s="28">
        <v>3.5</v>
      </c>
      <c r="M83" s="28">
        <v>0</v>
      </c>
      <c r="N83" s="28">
        <f t="shared" si="27"/>
        <v>3.5</v>
      </c>
      <c r="O83" s="28">
        <f t="shared" si="28"/>
        <v>247.5</v>
      </c>
      <c r="P83" s="28">
        <f t="shared" si="28"/>
        <v>18.32</v>
      </c>
      <c r="Q83" s="28">
        <f t="shared" si="29"/>
        <v>265.82</v>
      </c>
    </row>
    <row r="84" spans="1:17" s="14" customFormat="1" ht="20.100000000000001" customHeight="1">
      <c r="A84" s="29"/>
      <c r="B84" s="30" t="s">
        <v>49</v>
      </c>
      <c r="C84" s="33">
        <f t="shared" ref="C84:Q84" si="32">+C82+C83</f>
        <v>977</v>
      </c>
      <c r="D84" s="33">
        <f t="shared" si="32"/>
        <v>161.17999999999998</v>
      </c>
      <c r="E84" s="33">
        <f t="shared" si="32"/>
        <v>1138.1799999999998</v>
      </c>
      <c r="F84" s="33">
        <f t="shared" si="32"/>
        <v>16</v>
      </c>
      <c r="G84" s="33">
        <f t="shared" si="32"/>
        <v>15.26</v>
      </c>
      <c r="H84" s="33">
        <f t="shared" si="32"/>
        <v>31.259999999999998</v>
      </c>
      <c r="I84" s="33">
        <f t="shared" si="32"/>
        <v>43</v>
      </c>
      <c r="J84" s="33">
        <f t="shared" si="32"/>
        <v>0</v>
      </c>
      <c r="K84" s="33">
        <f t="shared" si="32"/>
        <v>43</v>
      </c>
      <c r="L84" s="33">
        <f t="shared" si="32"/>
        <v>8.5</v>
      </c>
      <c r="M84" s="33">
        <f t="shared" si="32"/>
        <v>0</v>
      </c>
      <c r="N84" s="33">
        <f t="shared" si="32"/>
        <v>8.5</v>
      </c>
      <c r="O84" s="33">
        <f t="shared" si="32"/>
        <v>1044.5</v>
      </c>
      <c r="P84" s="33">
        <f t="shared" si="32"/>
        <v>176.43999999999997</v>
      </c>
      <c r="Q84" s="33">
        <f t="shared" si="32"/>
        <v>1220.94</v>
      </c>
    </row>
    <row r="85" spans="1:17" ht="20.100000000000001" customHeight="1">
      <c r="A85" s="26">
        <v>57</v>
      </c>
      <c r="B85" s="27" t="s">
        <v>51</v>
      </c>
      <c r="C85" s="28">
        <v>380</v>
      </c>
      <c r="D85" s="28">
        <v>136.03</v>
      </c>
      <c r="E85" s="28">
        <f t="shared" si="24"/>
        <v>516.03</v>
      </c>
      <c r="F85" s="28">
        <v>17</v>
      </c>
      <c r="G85" s="28">
        <v>12.2</v>
      </c>
      <c r="H85" s="28">
        <f t="shared" si="25"/>
        <v>29.2</v>
      </c>
      <c r="I85" s="28">
        <v>17</v>
      </c>
      <c r="J85" s="28">
        <v>0</v>
      </c>
      <c r="K85" s="28">
        <f t="shared" si="26"/>
        <v>17</v>
      </c>
      <c r="L85" s="28">
        <v>60</v>
      </c>
      <c r="M85" s="28">
        <v>85</v>
      </c>
      <c r="N85" s="28">
        <f t="shared" si="27"/>
        <v>145</v>
      </c>
      <c r="O85" s="28">
        <f t="shared" si="28"/>
        <v>474</v>
      </c>
      <c r="P85" s="28">
        <f t="shared" si="28"/>
        <v>233.23</v>
      </c>
      <c r="Q85" s="28">
        <f t="shared" si="29"/>
        <v>707.23</v>
      </c>
    </row>
    <row r="86" spans="1:17" ht="20.100000000000001" customHeight="1">
      <c r="A86" s="26">
        <v>58</v>
      </c>
      <c r="B86" s="5" t="s">
        <v>229</v>
      </c>
      <c r="C86" s="28">
        <v>1076</v>
      </c>
      <c r="D86" s="28">
        <v>96.92</v>
      </c>
      <c r="E86" s="28">
        <f t="shared" si="24"/>
        <v>1172.92</v>
      </c>
      <c r="F86" s="28">
        <v>23.7</v>
      </c>
      <c r="G86" s="28">
        <v>21.35</v>
      </c>
      <c r="H86" s="28">
        <f t="shared" si="25"/>
        <v>45.05</v>
      </c>
      <c r="I86" s="28">
        <v>100</v>
      </c>
      <c r="J86" s="28">
        <v>0</v>
      </c>
      <c r="K86" s="28">
        <f t="shared" si="26"/>
        <v>100</v>
      </c>
      <c r="L86" s="28">
        <v>15.2</v>
      </c>
      <c r="M86" s="28">
        <v>0</v>
      </c>
      <c r="N86" s="28">
        <f t="shared" si="27"/>
        <v>15.2</v>
      </c>
      <c r="O86" s="28">
        <f t="shared" si="28"/>
        <v>1214.9000000000001</v>
      </c>
      <c r="P86" s="28">
        <f t="shared" si="28"/>
        <v>118.27000000000001</v>
      </c>
      <c r="Q86" s="28">
        <f t="shared" si="29"/>
        <v>1333.17</v>
      </c>
    </row>
    <row r="87" spans="1:17" s="14" customFormat="1" ht="20.100000000000001" customHeight="1">
      <c r="A87" s="29"/>
      <c r="B87" s="30" t="s">
        <v>51</v>
      </c>
      <c r="C87" s="33">
        <f t="shared" ref="C87:Q87" si="33">+C85+C86</f>
        <v>1456</v>
      </c>
      <c r="D87" s="33">
        <f t="shared" si="33"/>
        <v>232.95</v>
      </c>
      <c r="E87" s="33">
        <f t="shared" si="33"/>
        <v>1688.95</v>
      </c>
      <c r="F87" s="33">
        <f t="shared" si="33"/>
        <v>40.700000000000003</v>
      </c>
      <c r="G87" s="33">
        <f t="shared" si="33"/>
        <v>33.549999999999997</v>
      </c>
      <c r="H87" s="33">
        <f t="shared" si="33"/>
        <v>74.25</v>
      </c>
      <c r="I87" s="33">
        <f t="shared" si="33"/>
        <v>117</v>
      </c>
      <c r="J87" s="33">
        <f t="shared" si="33"/>
        <v>0</v>
      </c>
      <c r="K87" s="33">
        <f t="shared" si="33"/>
        <v>117</v>
      </c>
      <c r="L87" s="33">
        <f t="shared" si="33"/>
        <v>75.2</v>
      </c>
      <c r="M87" s="33">
        <f t="shared" si="33"/>
        <v>85</v>
      </c>
      <c r="N87" s="33">
        <f t="shared" si="33"/>
        <v>160.19999999999999</v>
      </c>
      <c r="O87" s="33">
        <f t="shared" si="33"/>
        <v>1688.9</v>
      </c>
      <c r="P87" s="33">
        <f t="shared" si="33"/>
        <v>351.5</v>
      </c>
      <c r="Q87" s="33">
        <f t="shared" si="33"/>
        <v>2040.4</v>
      </c>
    </row>
    <row r="88" spans="1:17" ht="20.100000000000001" customHeight="1">
      <c r="A88" s="26">
        <v>59</v>
      </c>
      <c r="B88" s="27" t="s">
        <v>52</v>
      </c>
      <c r="C88" s="28">
        <v>709</v>
      </c>
      <c r="D88" s="28">
        <v>525</v>
      </c>
      <c r="E88" s="28">
        <f t="shared" si="24"/>
        <v>1234</v>
      </c>
      <c r="F88" s="28">
        <v>21</v>
      </c>
      <c r="G88" s="28">
        <v>12.19</v>
      </c>
      <c r="H88" s="28">
        <f t="shared" si="25"/>
        <v>33.19</v>
      </c>
      <c r="I88" s="28">
        <v>30</v>
      </c>
      <c r="J88" s="28">
        <v>19.329999999999998</v>
      </c>
      <c r="K88" s="28">
        <f t="shared" si="26"/>
        <v>49.33</v>
      </c>
      <c r="L88" s="28">
        <v>70</v>
      </c>
      <c r="M88" s="28">
        <v>68.5</v>
      </c>
      <c r="N88" s="28">
        <f t="shared" si="27"/>
        <v>138.5</v>
      </c>
      <c r="O88" s="28">
        <f t="shared" si="28"/>
        <v>830</v>
      </c>
      <c r="P88" s="28">
        <f t="shared" si="28"/>
        <v>625.0200000000001</v>
      </c>
      <c r="Q88" s="28">
        <f t="shared" si="29"/>
        <v>1455.02</v>
      </c>
    </row>
    <row r="89" spans="1:17" ht="20.100000000000001" customHeight="1">
      <c r="A89" s="26">
        <v>60</v>
      </c>
      <c r="B89" s="27" t="s">
        <v>53</v>
      </c>
      <c r="C89" s="28">
        <v>454</v>
      </c>
      <c r="D89" s="28">
        <v>1257.93</v>
      </c>
      <c r="E89" s="28">
        <f t="shared" si="24"/>
        <v>1711.93</v>
      </c>
      <c r="F89" s="28">
        <v>43</v>
      </c>
      <c r="G89" s="28">
        <v>30.51</v>
      </c>
      <c r="H89" s="28">
        <f t="shared" si="25"/>
        <v>73.510000000000005</v>
      </c>
      <c r="I89" s="28">
        <v>65.25</v>
      </c>
      <c r="J89" s="28">
        <v>0</v>
      </c>
      <c r="K89" s="28">
        <f t="shared" si="26"/>
        <v>65.25</v>
      </c>
      <c r="L89" s="28">
        <v>50</v>
      </c>
      <c r="M89" s="28">
        <v>150</v>
      </c>
      <c r="N89" s="28">
        <f t="shared" si="27"/>
        <v>200</v>
      </c>
      <c r="O89" s="28">
        <f t="shared" si="28"/>
        <v>612.25</v>
      </c>
      <c r="P89" s="28">
        <f t="shared" si="28"/>
        <v>1438.44</v>
      </c>
      <c r="Q89" s="28">
        <f t="shared" si="29"/>
        <v>2050.69</v>
      </c>
    </row>
    <row r="90" spans="1:17" ht="20.100000000000001" customHeight="1">
      <c r="A90" s="26">
        <v>61</v>
      </c>
      <c r="B90" s="5" t="s">
        <v>230</v>
      </c>
      <c r="C90" s="28">
        <v>0</v>
      </c>
      <c r="D90" s="28">
        <v>0</v>
      </c>
      <c r="E90" s="28">
        <f t="shared" si="24"/>
        <v>0</v>
      </c>
      <c r="F90" s="28">
        <v>0</v>
      </c>
      <c r="G90" s="28">
        <v>0</v>
      </c>
      <c r="H90" s="28">
        <f t="shared" si="25"/>
        <v>0</v>
      </c>
      <c r="I90" s="28">
        <v>0</v>
      </c>
      <c r="J90" s="28">
        <v>0</v>
      </c>
      <c r="K90" s="28">
        <f t="shared" si="26"/>
        <v>0</v>
      </c>
      <c r="L90" s="28">
        <v>0</v>
      </c>
      <c r="M90" s="28">
        <v>0</v>
      </c>
      <c r="N90" s="28">
        <f t="shared" si="27"/>
        <v>0</v>
      </c>
      <c r="O90" s="28">
        <f t="shared" si="28"/>
        <v>0</v>
      </c>
      <c r="P90" s="28">
        <f t="shared" si="28"/>
        <v>0</v>
      </c>
      <c r="Q90" s="28">
        <f t="shared" si="29"/>
        <v>0</v>
      </c>
    </row>
    <row r="91" spans="1:17" s="15" customFormat="1" ht="20.100000000000001" customHeight="1">
      <c r="A91" s="40"/>
      <c r="B91" s="41" t="s">
        <v>54</v>
      </c>
      <c r="C91" s="42">
        <f t="shared" ref="C91:Q91" si="34">+C90+C89+C88+C87+C84+C81+C77+C73+C70+C67+C64+C61+C58+C54+C51+C46+C47+C45+C41+C38+C35+C31+C28+C27+C19+C16+C13+C10</f>
        <v>37000.000000000007</v>
      </c>
      <c r="D91" s="42">
        <f t="shared" si="34"/>
        <v>11917.999999999998</v>
      </c>
      <c r="E91" s="42">
        <f t="shared" si="34"/>
        <v>48917.999999999993</v>
      </c>
      <c r="F91" s="42">
        <f t="shared" si="34"/>
        <v>1442.0000000000002</v>
      </c>
      <c r="G91" s="42">
        <f t="shared" si="34"/>
        <v>4429.9999999999991</v>
      </c>
      <c r="H91" s="42">
        <f t="shared" si="34"/>
        <v>5872</v>
      </c>
      <c r="I91" s="42">
        <f t="shared" si="34"/>
        <v>1686</v>
      </c>
      <c r="J91" s="42">
        <f t="shared" si="34"/>
        <v>95.999999999999986</v>
      </c>
      <c r="K91" s="42">
        <f t="shared" si="34"/>
        <v>1782</v>
      </c>
      <c r="L91" s="42">
        <f t="shared" si="34"/>
        <v>3608.0000000000005</v>
      </c>
      <c r="M91" s="42">
        <f t="shared" si="34"/>
        <v>1320</v>
      </c>
      <c r="N91" s="42">
        <f t="shared" si="34"/>
        <v>4928</v>
      </c>
      <c r="O91" s="42">
        <f t="shared" si="34"/>
        <v>43736.000000000007</v>
      </c>
      <c r="P91" s="42">
        <f t="shared" si="34"/>
        <v>17764</v>
      </c>
      <c r="Q91" s="42">
        <f t="shared" si="34"/>
        <v>61500</v>
      </c>
    </row>
    <row r="92" spans="1:17" ht="20.100000000000001" customHeight="1">
      <c r="A92" s="26">
        <v>1</v>
      </c>
      <c r="B92" s="27" t="s">
        <v>55</v>
      </c>
      <c r="C92" s="28">
        <v>330</v>
      </c>
      <c r="D92" s="28">
        <v>65</v>
      </c>
      <c r="E92" s="28">
        <f t="shared" si="24"/>
        <v>395</v>
      </c>
      <c r="F92" s="28">
        <v>0</v>
      </c>
      <c r="G92" s="28">
        <v>0</v>
      </c>
      <c r="H92" s="28">
        <f t="shared" si="25"/>
        <v>0</v>
      </c>
      <c r="I92" s="28">
        <v>80</v>
      </c>
      <c r="J92" s="28">
        <v>1.5</v>
      </c>
      <c r="K92" s="28">
        <f t="shared" si="26"/>
        <v>81.5</v>
      </c>
      <c r="L92" s="28">
        <v>0</v>
      </c>
      <c r="M92" s="28">
        <v>0</v>
      </c>
      <c r="N92" s="28">
        <f t="shared" si="27"/>
        <v>0</v>
      </c>
      <c r="O92" s="28">
        <f t="shared" si="28"/>
        <v>410</v>
      </c>
      <c r="P92" s="28">
        <f t="shared" si="28"/>
        <v>66.5</v>
      </c>
      <c r="Q92" s="28">
        <f t="shared" si="29"/>
        <v>476.5</v>
      </c>
    </row>
    <row r="93" spans="1:17" ht="20.100000000000001" customHeight="1">
      <c r="A93" s="26">
        <v>2</v>
      </c>
      <c r="B93" s="27" t="s">
        <v>56</v>
      </c>
      <c r="C93" s="28">
        <v>380</v>
      </c>
      <c r="D93" s="28">
        <v>132.88</v>
      </c>
      <c r="E93" s="28">
        <f t="shared" si="24"/>
        <v>512.88</v>
      </c>
      <c r="F93" s="28">
        <v>0</v>
      </c>
      <c r="G93" s="28">
        <v>0</v>
      </c>
      <c r="H93" s="28">
        <f t="shared" si="25"/>
        <v>0</v>
      </c>
      <c r="I93" s="28">
        <v>24</v>
      </c>
      <c r="J93" s="28">
        <v>0</v>
      </c>
      <c r="K93" s="28">
        <f t="shared" si="26"/>
        <v>24</v>
      </c>
      <c r="L93" s="28">
        <v>30</v>
      </c>
      <c r="M93" s="28">
        <v>2</v>
      </c>
      <c r="N93" s="28">
        <f t="shared" si="27"/>
        <v>32</v>
      </c>
      <c r="O93" s="28">
        <f t="shared" si="28"/>
        <v>434</v>
      </c>
      <c r="P93" s="28">
        <f t="shared" si="28"/>
        <v>134.88</v>
      </c>
      <c r="Q93" s="28">
        <f t="shared" si="29"/>
        <v>568.88</v>
      </c>
    </row>
    <row r="94" spans="1:17" ht="20.100000000000001" customHeight="1">
      <c r="A94" s="26">
        <v>3</v>
      </c>
      <c r="B94" s="27" t="s">
        <v>57</v>
      </c>
      <c r="C94" s="28">
        <v>180</v>
      </c>
      <c r="D94" s="28">
        <v>0</v>
      </c>
      <c r="E94" s="28">
        <f t="shared" si="24"/>
        <v>180</v>
      </c>
      <c r="F94" s="28">
        <v>0</v>
      </c>
      <c r="G94" s="28">
        <v>0</v>
      </c>
      <c r="H94" s="28">
        <f t="shared" si="25"/>
        <v>0</v>
      </c>
      <c r="I94" s="28">
        <v>4</v>
      </c>
      <c r="J94" s="28">
        <v>0</v>
      </c>
      <c r="K94" s="28">
        <f t="shared" si="26"/>
        <v>4</v>
      </c>
      <c r="L94" s="28">
        <v>22</v>
      </c>
      <c r="M94" s="28">
        <v>1</v>
      </c>
      <c r="N94" s="28">
        <f t="shared" si="27"/>
        <v>23</v>
      </c>
      <c r="O94" s="28">
        <f t="shared" si="28"/>
        <v>206</v>
      </c>
      <c r="P94" s="28">
        <f t="shared" si="28"/>
        <v>1</v>
      </c>
      <c r="Q94" s="28">
        <f t="shared" si="29"/>
        <v>207</v>
      </c>
    </row>
    <row r="95" spans="1:17" s="14" customFormat="1" ht="20.100000000000001" customHeight="1">
      <c r="A95" s="29"/>
      <c r="B95" s="30" t="s">
        <v>56</v>
      </c>
      <c r="C95" s="31">
        <f t="shared" ref="C95:Q95" si="35">+C93+C94</f>
        <v>560</v>
      </c>
      <c r="D95" s="31">
        <f t="shared" si="35"/>
        <v>132.88</v>
      </c>
      <c r="E95" s="31">
        <f t="shared" si="35"/>
        <v>692.88</v>
      </c>
      <c r="F95" s="31">
        <f t="shared" si="35"/>
        <v>0</v>
      </c>
      <c r="G95" s="31">
        <f t="shared" si="35"/>
        <v>0</v>
      </c>
      <c r="H95" s="31">
        <f t="shared" si="35"/>
        <v>0</v>
      </c>
      <c r="I95" s="31">
        <f t="shared" si="35"/>
        <v>28</v>
      </c>
      <c r="J95" s="31">
        <f t="shared" si="35"/>
        <v>0</v>
      </c>
      <c r="K95" s="31">
        <f t="shared" si="35"/>
        <v>28</v>
      </c>
      <c r="L95" s="31">
        <f t="shared" si="35"/>
        <v>52</v>
      </c>
      <c r="M95" s="31">
        <f t="shared" si="35"/>
        <v>3</v>
      </c>
      <c r="N95" s="31">
        <f t="shared" si="35"/>
        <v>55</v>
      </c>
      <c r="O95" s="31">
        <f t="shared" si="35"/>
        <v>640</v>
      </c>
      <c r="P95" s="31">
        <f t="shared" si="35"/>
        <v>135.88</v>
      </c>
      <c r="Q95" s="31">
        <f t="shared" si="35"/>
        <v>775.88</v>
      </c>
    </row>
    <row r="96" spans="1:17" ht="20.100000000000001" customHeight="1">
      <c r="A96" s="26">
        <v>4</v>
      </c>
      <c r="B96" s="27" t="s">
        <v>58</v>
      </c>
      <c r="C96" s="28">
        <v>500</v>
      </c>
      <c r="D96" s="28">
        <v>60</v>
      </c>
      <c r="E96" s="28">
        <f t="shared" si="24"/>
        <v>560</v>
      </c>
      <c r="F96" s="28">
        <v>0</v>
      </c>
      <c r="G96" s="28">
        <v>0</v>
      </c>
      <c r="H96" s="28">
        <f t="shared" si="25"/>
        <v>0</v>
      </c>
      <c r="I96" s="28">
        <v>11</v>
      </c>
      <c r="J96" s="28">
        <v>0</v>
      </c>
      <c r="K96" s="28">
        <f t="shared" si="26"/>
        <v>11</v>
      </c>
      <c r="L96" s="28">
        <v>55</v>
      </c>
      <c r="M96" s="28">
        <v>3.5</v>
      </c>
      <c r="N96" s="28">
        <f t="shared" si="27"/>
        <v>58.5</v>
      </c>
      <c r="O96" s="28">
        <f t="shared" si="28"/>
        <v>566</v>
      </c>
      <c r="P96" s="28">
        <f t="shared" si="28"/>
        <v>63.5</v>
      </c>
      <c r="Q96" s="28">
        <f t="shared" si="29"/>
        <v>629.5</v>
      </c>
    </row>
    <row r="97" spans="1:18" ht="20.100000000000001" customHeight="1">
      <c r="A97" s="26">
        <v>5</v>
      </c>
      <c r="B97" s="27" t="s">
        <v>59</v>
      </c>
      <c r="C97" s="28">
        <v>265</v>
      </c>
      <c r="D97" s="28">
        <v>28</v>
      </c>
      <c r="E97" s="28">
        <f t="shared" si="24"/>
        <v>293</v>
      </c>
      <c r="F97" s="28">
        <v>170</v>
      </c>
      <c r="G97" s="28">
        <v>66.56</v>
      </c>
      <c r="H97" s="28">
        <f t="shared" si="25"/>
        <v>236.56</v>
      </c>
      <c r="I97" s="28">
        <v>8</v>
      </c>
      <c r="J97" s="28">
        <v>0</v>
      </c>
      <c r="K97" s="28">
        <f t="shared" si="26"/>
        <v>8</v>
      </c>
      <c r="L97" s="28">
        <v>45</v>
      </c>
      <c r="M97" s="28">
        <v>0</v>
      </c>
      <c r="N97" s="28">
        <f t="shared" si="27"/>
        <v>45</v>
      </c>
      <c r="O97" s="28">
        <f t="shared" si="28"/>
        <v>488</v>
      </c>
      <c r="P97" s="28">
        <f t="shared" si="28"/>
        <v>94.56</v>
      </c>
      <c r="Q97" s="28">
        <f t="shared" si="29"/>
        <v>582.55999999999995</v>
      </c>
    </row>
    <row r="98" spans="1:18" ht="20.100000000000001" customHeight="1">
      <c r="A98" s="26">
        <v>6</v>
      </c>
      <c r="B98" s="27" t="s">
        <v>60</v>
      </c>
      <c r="C98" s="28">
        <v>650</v>
      </c>
      <c r="D98" s="28">
        <v>129.47</v>
      </c>
      <c r="E98" s="28">
        <f t="shared" si="24"/>
        <v>779.47</v>
      </c>
      <c r="F98" s="28">
        <v>100</v>
      </c>
      <c r="G98" s="28">
        <v>85</v>
      </c>
      <c r="H98" s="28">
        <f t="shared" si="25"/>
        <v>185</v>
      </c>
      <c r="I98" s="28">
        <v>30</v>
      </c>
      <c r="J98" s="28">
        <v>0</v>
      </c>
      <c r="K98" s="28">
        <f t="shared" si="26"/>
        <v>30</v>
      </c>
      <c r="L98" s="28">
        <v>25</v>
      </c>
      <c r="M98" s="28">
        <v>0</v>
      </c>
      <c r="N98" s="28">
        <f t="shared" si="27"/>
        <v>25</v>
      </c>
      <c r="O98" s="28">
        <f t="shared" si="28"/>
        <v>805</v>
      </c>
      <c r="P98" s="28">
        <f t="shared" si="28"/>
        <v>214.47</v>
      </c>
      <c r="Q98" s="28">
        <f t="shared" si="29"/>
        <v>1019.47</v>
      </c>
    </row>
    <row r="99" spans="1:18" ht="20.100000000000001" customHeight="1">
      <c r="A99" s="26">
        <v>7</v>
      </c>
      <c r="B99" s="27" t="s">
        <v>61</v>
      </c>
      <c r="C99" s="28">
        <v>155</v>
      </c>
      <c r="D99" s="28">
        <v>6.5</v>
      </c>
      <c r="E99" s="28">
        <f t="shared" si="24"/>
        <v>161.5</v>
      </c>
      <c r="F99" s="28">
        <v>5</v>
      </c>
      <c r="G99" s="28">
        <v>10</v>
      </c>
      <c r="H99" s="28">
        <f t="shared" si="25"/>
        <v>15</v>
      </c>
      <c r="I99" s="28">
        <v>10</v>
      </c>
      <c r="J99" s="28">
        <v>0</v>
      </c>
      <c r="K99" s="28">
        <f t="shared" si="26"/>
        <v>10</v>
      </c>
      <c r="L99" s="28">
        <v>14</v>
      </c>
      <c r="M99" s="28">
        <v>0</v>
      </c>
      <c r="N99" s="28">
        <f t="shared" si="27"/>
        <v>14</v>
      </c>
      <c r="O99" s="28">
        <f t="shared" si="28"/>
        <v>184</v>
      </c>
      <c r="P99" s="28">
        <f t="shared" si="28"/>
        <v>16.5</v>
      </c>
      <c r="Q99" s="28">
        <f t="shared" si="29"/>
        <v>200.5</v>
      </c>
    </row>
    <row r="100" spans="1:18" s="14" customFormat="1" ht="20.100000000000001" customHeight="1">
      <c r="A100" s="29"/>
      <c r="B100" s="30" t="s">
        <v>60</v>
      </c>
      <c r="C100" s="31">
        <f t="shared" ref="C100:Q100" si="36">+C98+C99</f>
        <v>805</v>
      </c>
      <c r="D100" s="31">
        <f t="shared" si="36"/>
        <v>135.97</v>
      </c>
      <c r="E100" s="31">
        <f t="shared" si="36"/>
        <v>940.97</v>
      </c>
      <c r="F100" s="31">
        <f t="shared" si="36"/>
        <v>105</v>
      </c>
      <c r="G100" s="31">
        <f t="shared" si="36"/>
        <v>95</v>
      </c>
      <c r="H100" s="31">
        <f t="shared" si="36"/>
        <v>200</v>
      </c>
      <c r="I100" s="31">
        <f t="shared" si="36"/>
        <v>40</v>
      </c>
      <c r="J100" s="31">
        <f t="shared" si="36"/>
        <v>0</v>
      </c>
      <c r="K100" s="31">
        <f t="shared" si="36"/>
        <v>40</v>
      </c>
      <c r="L100" s="31">
        <f t="shared" si="36"/>
        <v>39</v>
      </c>
      <c r="M100" s="31">
        <f t="shared" si="36"/>
        <v>0</v>
      </c>
      <c r="N100" s="31">
        <f t="shared" si="36"/>
        <v>39</v>
      </c>
      <c r="O100" s="31">
        <f t="shared" si="36"/>
        <v>989</v>
      </c>
      <c r="P100" s="31">
        <f t="shared" si="36"/>
        <v>230.97</v>
      </c>
      <c r="Q100" s="31">
        <f t="shared" si="36"/>
        <v>1219.97</v>
      </c>
    </row>
    <row r="101" spans="1:18" ht="20.100000000000001" customHeight="1">
      <c r="A101" s="26">
        <v>8</v>
      </c>
      <c r="B101" s="27" t="s">
        <v>62</v>
      </c>
      <c r="C101" s="28">
        <v>660</v>
      </c>
      <c r="D101" s="28">
        <v>177.5</v>
      </c>
      <c r="E101" s="28">
        <f t="shared" si="24"/>
        <v>837.5</v>
      </c>
      <c r="F101" s="28">
        <v>187.3</v>
      </c>
      <c r="G101" s="28">
        <v>60</v>
      </c>
      <c r="H101" s="28">
        <f t="shared" si="25"/>
        <v>247.3</v>
      </c>
      <c r="I101" s="28">
        <v>4</v>
      </c>
      <c r="J101" s="28">
        <v>1.5</v>
      </c>
      <c r="K101" s="28">
        <f t="shared" si="26"/>
        <v>5.5</v>
      </c>
      <c r="L101" s="28">
        <v>30</v>
      </c>
      <c r="M101" s="28">
        <v>1</v>
      </c>
      <c r="N101" s="28">
        <f t="shared" si="27"/>
        <v>31</v>
      </c>
      <c r="O101" s="28">
        <f t="shared" si="28"/>
        <v>881.3</v>
      </c>
      <c r="P101" s="28">
        <f t="shared" si="28"/>
        <v>240</v>
      </c>
      <c r="Q101" s="28">
        <f t="shared" si="29"/>
        <v>1121.3</v>
      </c>
    </row>
    <row r="102" spans="1:18" ht="20.100000000000001" customHeight="1">
      <c r="A102" s="26">
        <v>9</v>
      </c>
      <c r="B102" s="27" t="s">
        <v>63</v>
      </c>
      <c r="C102" s="28">
        <v>160</v>
      </c>
      <c r="D102" s="28">
        <v>0</v>
      </c>
      <c r="E102" s="28">
        <f t="shared" si="24"/>
        <v>160</v>
      </c>
      <c r="F102" s="28">
        <v>75</v>
      </c>
      <c r="G102" s="28">
        <v>10</v>
      </c>
      <c r="H102" s="28">
        <f t="shared" si="25"/>
        <v>85</v>
      </c>
      <c r="I102" s="28">
        <v>20</v>
      </c>
      <c r="J102" s="28">
        <v>0</v>
      </c>
      <c r="K102" s="28">
        <f t="shared" si="26"/>
        <v>20</v>
      </c>
      <c r="L102" s="28">
        <v>26</v>
      </c>
      <c r="M102" s="28">
        <v>0</v>
      </c>
      <c r="N102" s="28">
        <f t="shared" si="27"/>
        <v>26</v>
      </c>
      <c r="O102" s="28">
        <f t="shared" si="28"/>
        <v>281</v>
      </c>
      <c r="P102" s="28">
        <f t="shared" si="28"/>
        <v>10</v>
      </c>
      <c r="Q102" s="28">
        <f t="shared" si="29"/>
        <v>291</v>
      </c>
    </row>
    <row r="103" spans="1:18" s="14" customFormat="1" ht="20.100000000000001" customHeight="1">
      <c r="A103" s="29"/>
      <c r="B103" s="30" t="s">
        <v>62</v>
      </c>
      <c r="C103" s="31">
        <f t="shared" ref="C103:Q103" si="37">+C101+C102</f>
        <v>820</v>
      </c>
      <c r="D103" s="31">
        <f t="shared" si="37"/>
        <v>177.5</v>
      </c>
      <c r="E103" s="31">
        <f t="shared" si="37"/>
        <v>997.5</v>
      </c>
      <c r="F103" s="31">
        <f t="shared" si="37"/>
        <v>262.3</v>
      </c>
      <c r="G103" s="31">
        <f t="shared" si="37"/>
        <v>70</v>
      </c>
      <c r="H103" s="31">
        <f t="shared" si="37"/>
        <v>332.3</v>
      </c>
      <c r="I103" s="31">
        <f t="shared" si="37"/>
        <v>24</v>
      </c>
      <c r="J103" s="31">
        <f t="shared" si="37"/>
        <v>1.5</v>
      </c>
      <c r="K103" s="31">
        <f t="shared" si="37"/>
        <v>25.5</v>
      </c>
      <c r="L103" s="31">
        <f t="shared" si="37"/>
        <v>56</v>
      </c>
      <c r="M103" s="31">
        <f t="shared" si="37"/>
        <v>1</v>
      </c>
      <c r="N103" s="31">
        <f t="shared" si="37"/>
        <v>57</v>
      </c>
      <c r="O103" s="31">
        <f t="shared" si="37"/>
        <v>1162.3</v>
      </c>
      <c r="P103" s="31">
        <f t="shared" si="37"/>
        <v>250</v>
      </c>
      <c r="Q103" s="31">
        <f t="shared" si="37"/>
        <v>1412.3</v>
      </c>
    </row>
    <row r="104" spans="1:18" ht="20.100000000000001" customHeight="1">
      <c r="A104" s="26">
        <v>10</v>
      </c>
      <c r="B104" s="27" t="s">
        <v>64</v>
      </c>
      <c r="C104" s="36">
        <v>350</v>
      </c>
      <c r="D104" s="36">
        <v>140</v>
      </c>
      <c r="E104" s="28">
        <f t="shared" si="24"/>
        <v>490</v>
      </c>
      <c r="F104" s="36">
        <v>10</v>
      </c>
      <c r="G104" s="36">
        <v>0</v>
      </c>
      <c r="H104" s="28">
        <f t="shared" si="25"/>
        <v>10</v>
      </c>
      <c r="I104" s="36">
        <v>65</v>
      </c>
      <c r="J104" s="36">
        <v>1.5</v>
      </c>
      <c r="K104" s="28">
        <f t="shared" si="26"/>
        <v>66.5</v>
      </c>
      <c r="L104" s="36">
        <v>70</v>
      </c>
      <c r="M104" s="36">
        <v>1.2</v>
      </c>
      <c r="N104" s="28">
        <f t="shared" si="27"/>
        <v>71.2</v>
      </c>
      <c r="O104" s="28">
        <f t="shared" si="28"/>
        <v>495</v>
      </c>
      <c r="P104" s="28">
        <f t="shared" si="28"/>
        <v>142.69999999999999</v>
      </c>
      <c r="Q104" s="28">
        <f t="shared" si="29"/>
        <v>637.70000000000005</v>
      </c>
    </row>
    <row r="105" spans="1:18" ht="20.100000000000001" customHeight="1">
      <c r="A105" s="26">
        <v>11</v>
      </c>
      <c r="B105" s="27" t="s">
        <v>65</v>
      </c>
      <c r="C105" s="36">
        <v>180</v>
      </c>
      <c r="D105" s="36">
        <v>3</v>
      </c>
      <c r="E105" s="28">
        <f t="shared" si="24"/>
        <v>183</v>
      </c>
      <c r="F105" s="36">
        <v>214</v>
      </c>
      <c r="G105" s="36">
        <v>10</v>
      </c>
      <c r="H105" s="28">
        <f t="shared" si="25"/>
        <v>224</v>
      </c>
      <c r="I105" s="36">
        <v>15</v>
      </c>
      <c r="J105" s="36">
        <v>0</v>
      </c>
      <c r="K105" s="28">
        <f t="shared" si="26"/>
        <v>15</v>
      </c>
      <c r="L105" s="36">
        <v>25</v>
      </c>
      <c r="M105" s="36">
        <v>0</v>
      </c>
      <c r="N105" s="28">
        <f t="shared" si="27"/>
        <v>25</v>
      </c>
      <c r="O105" s="28">
        <f t="shared" si="28"/>
        <v>434</v>
      </c>
      <c r="P105" s="28">
        <f t="shared" si="28"/>
        <v>13</v>
      </c>
      <c r="Q105" s="28">
        <f t="shared" si="29"/>
        <v>447</v>
      </c>
    </row>
    <row r="106" spans="1:18" s="14" customFormat="1" ht="20.100000000000001" customHeight="1">
      <c r="A106" s="29"/>
      <c r="B106" s="30" t="s">
        <v>64</v>
      </c>
      <c r="C106" s="31">
        <f t="shared" ref="C106:Q106" si="38">+C104+C105</f>
        <v>530</v>
      </c>
      <c r="D106" s="31">
        <f t="shared" si="38"/>
        <v>143</v>
      </c>
      <c r="E106" s="31">
        <f t="shared" si="38"/>
        <v>673</v>
      </c>
      <c r="F106" s="31">
        <f t="shared" si="38"/>
        <v>224</v>
      </c>
      <c r="G106" s="31">
        <f t="shared" si="38"/>
        <v>10</v>
      </c>
      <c r="H106" s="31">
        <f t="shared" si="38"/>
        <v>234</v>
      </c>
      <c r="I106" s="31">
        <f t="shared" si="38"/>
        <v>80</v>
      </c>
      <c r="J106" s="31">
        <f t="shared" si="38"/>
        <v>1.5</v>
      </c>
      <c r="K106" s="31">
        <f t="shared" si="38"/>
        <v>81.5</v>
      </c>
      <c r="L106" s="31">
        <f t="shared" si="38"/>
        <v>95</v>
      </c>
      <c r="M106" s="31">
        <f t="shared" si="38"/>
        <v>1.2</v>
      </c>
      <c r="N106" s="31">
        <f t="shared" si="38"/>
        <v>96.2</v>
      </c>
      <c r="O106" s="31">
        <f t="shared" si="38"/>
        <v>929</v>
      </c>
      <c r="P106" s="31">
        <f t="shared" si="38"/>
        <v>155.69999999999999</v>
      </c>
      <c r="Q106" s="31">
        <f t="shared" si="38"/>
        <v>1084.7</v>
      </c>
    </row>
    <row r="107" spans="1:18" ht="20.100000000000001" customHeight="1">
      <c r="A107" s="26">
        <v>12</v>
      </c>
      <c r="B107" s="27" t="s">
        <v>66</v>
      </c>
      <c r="C107" s="28">
        <v>1482</v>
      </c>
      <c r="D107" s="28">
        <v>260</v>
      </c>
      <c r="E107" s="28">
        <f t="shared" si="24"/>
        <v>1742</v>
      </c>
      <c r="F107" s="28">
        <v>150</v>
      </c>
      <c r="G107" s="28">
        <v>4.93</v>
      </c>
      <c r="H107" s="28">
        <f t="shared" si="25"/>
        <v>154.93</v>
      </c>
      <c r="I107" s="28">
        <v>224.5</v>
      </c>
      <c r="J107" s="28">
        <v>0</v>
      </c>
      <c r="K107" s="28">
        <f t="shared" si="26"/>
        <v>224.5</v>
      </c>
      <c r="L107" s="28">
        <v>480</v>
      </c>
      <c r="M107" s="28">
        <v>0</v>
      </c>
      <c r="N107" s="28">
        <f t="shared" si="27"/>
        <v>480</v>
      </c>
      <c r="O107" s="28">
        <f t="shared" si="28"/>
        <v>2336.5</v>
      </c>
      <c r="P107" s="28">
        <f t="shared" si="28"/>
        <v>264.93</v>
      </c>
      <c r="Q107" s="28">
        <f t="shared" si="29"/>
        <v>2601.4299999999998</v>
      </c>
    </row>
    <row r="108" spans="1:18" ht="20.100000000000001" customHeight="1">
      <c r="A108" s="26">
        <v>13</v>
      </c>
      <c r="B108" s="38" t="s">
        <v>67</v>
      </c>
      <c r="C108" s="28">
        <v>375</v>
      </c>
      <c r="D108" s="28">
        <v>50</v>
      </c>
      <c r="E108" s="28">
        <f t="shared" si="24"/>
        <v>425</v>
      </c>
      <c r="F108" s="28">
        <v>200</v>
      </c>
      <c r="G108" s="36">
        <v>3</v>
      </c>
      <c r="H108" s="28">
        <f t="shared" si="25"/>
        <v>203</v>
      </c>
      <c r="I108" s="28">
        <v>25</v>
      </c>
      <c r="J108" s="28">
        <v>3.05</v>
      </c>
      <c r="K108" s="28">
        <f t="shared" si="26"/>
        <v>28.05</v>
      </c>
      <c r="L108" s="28">
        <v>60</v>
      </c>
      <c r="M108" s="28">
        <v>3.25</v>
      </c>
      <c r="N108" s="28">
        <f t="shared" si="27"/>
        <v>63.25</v>
      </c>
      <c r="O108" s="28">
        <f t="shared" si="28"/>
        <v>660</v>
      </c>
      <c r="P108" s="28">
        <f t="shared" si="28"/>
        <v>59.3</v>
      </c>
      <c r="Q108" s="28">
        <f t="shared" si="29"/>
        <v>719.3</v>
      </c>
    </row>
    <row r="109" spans="1:18" s="14" customFormat="1" ht="20.100000000000001" customHeight="1">
      <c r="A109" s="29"/>
      <c r="B109" s="30" t="s">
        <v>66</v>
      </c>
      <c r="C109" s="31">
        <f t="shared" ref="C109:Q109" si="39">+C107+C108</f>
        <v>1857</v>
      </c>
      <c r="D109" s="31">
        <f t="shared" si="39"/>
        <v>310</v>
      </c>
      <c r="E109" s="31">
        <f t="shared" si="39"/>
        <v>2167</v>
      </c>
      <c r="F109" s="31">
        <f t="shared" si="39"/>
        <v>350</v>
      </c>
      <c r="G109" s="31">
        <f t="shared" si="39"/>
        <v>7.93</v>
      </c>
      <c r="H109" s="31">
        <f t="shared" si="39"/>
        <v>357.93</v>
      </c>
      <c r="I109" s="31">
        <f t="shared" si="39"/>
        <v>249.5</v>
      </c>
      <c r="J109" s="31">
        <f t="shared" si="39"/>
        <v>3.05</v>
      </c>
      <c r="K109" s="31">
        <f t="shared" si="39"/>
        <v>252.55</v>
      </c>
      <c r="L109" s="31">
        <f t="shared" si="39"/>
        <v>540</v>
      </c>
      <c r="M109" s="31">
        <f t="shared" si="39"/>
        <v>3.25</v>
      </c>
      <c r="N109" s="31">
        <f t="shared" si="39"/>
        <v>543.25</v>
      </c>
      <c r="O109" s="31">
        <f t="shared" si="39"/>
        <v>2996.5</v>
      </c>
      <c r="P109" s="31">
        <f t="shared" si="39"/>
        <v>324.23</v>
      </c>
      <c r="Q109" s="31">
        <f t="shared" si="39"/>
        <v>3320.7299999999996</v>
      </c>
    </row>
    <row r="110" spans="1:18" s="14" customFormat="1" ht="20.100000000000001" customHeight="1">
      <c r="A110" s="26">
        <v>14</v>
      </c>
      <c r="B110" s="27" t="s">
        <v>68</v>
      </c>
      <c r="C110" s="28">
        <v>525</v>
      </c>
      <c r="D110" s="28">
        <v>50</v>
      </c>
      <c r="E110" s="28">
        <f t="shared" si="24"/>
        <v>575</v>
      </c>
      <c r="F110" s="28">
        <v>0</v>
      </c>
      <c r="G110" s="28">
        <v>10</v>
      </c>
      <c r="H110" s="28">
        <f t="shared" si="25"/>
        <v>10</v>
      </c>
      <c r="I110" s="28">
        <v>11</v>
      </c>
      <c r="J110" s="28">
        <v>0</v>
      </c>
      <c r="K110" s="28">
        <f t="shared" si="26"/>
        <v>11</v>
      </c>
      <c r="L110" s="28">
        <v>25</v>
      </c>
      <c r="M110" s="28">
        <v>0</v>
      </c>
      <c r="N110" s="28">
        <f t="shared" si="27"/>
        <v>25</v>
      </c>
      <c r="O110" s="28">
        <f t="shared" si="28"/>
        <v>561</v>
      </c>
      <c r="P110" s="28">
        <f t="shared" si="28"/>
        <v>60</v>
      </c>
      <c r="Q110" s="28">
        <f t="shared" si="29"/>
        <v>621</v>
      </c>
    </row>
    <row r="111" spans="1:18" ht="20.100000000000001" customHeight="1">
      <c r="A111" s="26">
        <v>15</v>
      </c>
      <c r="B111" s="27" t="s">
        <v>69</v>
      </c>
      <c r="C111" s="28">
        <v>120</v>
      </c>
      <c r="D111" s="28">
        <v>10</v>
      </c>
      <c r="E111" s="28">
        <f t="shared" si="24"/>
        <v>130</v>
      </c>
      <c r="F111" s="28">
        <v>70</v>
      </c>
      <c r="G111" s="28">
        <v>10</v>
      </c>
      <c r="H111" s="28">
        <f t="shared" si="25"/>
        <v>80</v>
      </c>
      <c r="I111" s="28">
        <v>8</v>
      </c>
      <c r="J111" s="28">
        <v>0</v>
      </c>
      <c r="K111" s="28">
        <f t="shared" si="26"/>
        <v>8</v>
      </c>
      <c r="L111" s="28">
        <v>25</v>
      </c>
      <c r="M111" s="28">
        <v>0</v>
      </c>
      <c r="N111" s="28">
        <f t="shared" si="27"/>
        <v>25</v>
      </c>
      <c r="O111" s="28">
        <f t="shared" si="28"/>
        <v>223</v>
      </c>
      <c r="P111" s="28">
        <f t="shared" si="28"/>
        <v>20</v>
      </c>
      <c r="Q111" s="28">
        <f t="shared" si="29"/>
        <v>243</v>
      </c>
    </row>
    <row r="112" spans="1:18" s="14" customFormat="1" ht="20.100000000000001" customHeight="1">
      <c r="A112" s="29"/>
      <c r="B112" s="30" t="s">
        <v>68</v>
      </c>
      <c r="C112" s="31">
        <f t="shared" ref="C112:Q112" si="40">+C110+C111</f>
        <v>645</v>
      </c>
      <c r="D112" s="31">
        <f t="shared" si="40"/>
        <v>60</v>
      </c>
      <c r="E112" s="31">
        <f t="shared" si="40"/>
        <v>705</v>
      </c>
      <c r="F112" s="31">
        <f t="shared" si="40"/>
        <v>70</v>
      </c>
      <c r="G112" s="31">
        <f t="shared" si="40"/>
        <v>20</v>
      </c>
      <c r="H112" s="31">
        <f t="shared" si="40"/>
        <v>90</v>
      </c>
      <c r="I112" s="31">
        <f t="shared" si="40"/>
        <v>19</v>
      </c>
      <c r="J112" s="31">
        <f t="shared" si="40"/>
        <v>0</v>
      </c>
      <c r="K112" s="31">
        <f t="shared" si="40"/>
        <v>19</v>
      </c>
      <c r="L112" s="31">
        <f t="shared" si="40"/>
        <v>50</v>
      </c>
      <c r="M112" s="31">
        <f t="shared" si="40"/>
        <v>0</v>
      </c>
      <c r="N112" s="31">
        <f t="shared" si="40"/>
        <v>50</v>
      </c>
      <c r="O112" s="31">
        <f t="shared" si="40"/>
        <v>784</v>
      </c>
      <c r="P112" s="31">
        <f t="shared" si="40"/>
        <v>80</v>
      </c>
      <c r="Q112" s="31">
        <f t="shared" si="40"/>
        <v>864</v>
      </c>
      <c r="R112" s="16"/>
    </row>
    <row r="113" spans="1:21" ht="20.100000000000001" customHeight="1">
      <c r="A113" s="26">
        <v>16</v>
      </c>
      <c r="B113" s="38" t="s">
        <v>70</v>
      </c>
      <c r="C113" s="28">
        <f>570+5</f>
        <v>575</v>
      </c>
      <c r="D113" s="28">
        <v>75</v>
      </c>
      <c r="E113" s="28">
        <f t="shared" si="24"/>
        <v>650</v>
      </c>
      <c r="F113" s="28">
        <v>40</v>
      </c>
      <c r="G113" s="28">
        <v>0</v>
      </c>
      <c r="H113" s="28">
        <f t="shared" si="25"/>
        <v>40</v>
      </c>
      <c r="I113" s="28">
        <v>8</v>
      </c>
      <c r="J113" s="28">
        <v>2.5</v>
      </c>
      <c r="K113" s="28">
        <f t="shared" si="26"/>
        <v>10.5</v>
      </c>
      <c r="L113" s="28">
        <v>50</v>
      </c>
      <c r="M113" s="28">
        <v>2</v>
      </c>
      <c r="N113" s="28">
        <f t="shared" si="27"/>
        <v>52</v>
      </c>
      <c r="O113" s="28">
        <f t="shared" si="28"/>
        <v>673</v>
      </c>
      <c r="P113" s="28">
        <f t="shared" si="28"/>
        <v>79.5</v>
      </c>
      <c r="Q113" s="28">
        <f t="shared" si="29"/>
        <v>752.5</v>
      </c>
    </row>
    <row r="114" spans="1:21" ht="20.100000000000001" customHeight="1">
      <c r="A114" s="26">
        <v>17</v>
      </c>
      <c r="B114" s="27" t="s">
        <v>71</v>
      </c>
      <c r="C114" s="28">
        <v>330</v>
      </c>
      <c r="D114" s="28">
        <v>40</v>
      </c>
      <c r="E114" s="28">
        <f t="shared" si="24"/>
        <v>370</v>
      </c>
      <c r="F114" s="28">
        <v>100</v>
      </c>
      <c r="G114" s="28">
        <v>6</v>
      </c>
      <c r="H114" s="28">
        <f t="shared" si="25"/>
        <v>106</v>
      </c>
      <c r="I114" s="28">
        <v>10</v>
      </c>
      <c r="J114" s="28">
        <v>2.5</v>
      </c>
      <c r="K114" s="28">
        <f t="shared" si="26"/>
        <v>12.5</v>
      </c>
      <c r="L114" s="28">
        <v>25</v>
      </c>
      <c r="M114" s="28">
        <v>2</v>
      </c>
      <c r="N114" s="28">
        <f t="shared" si="27"/>
        <v>27</v>
      </c>
      <c r="O114" s="28">
        <f t="shared" si="28"/>
        <v>465</v>
      </c>
      <c r="P114" s="28">
        <f t="shared" si="28"/>
        <v>50.5</v>
      </c>
      <c r="Q114" s="28">
        <f t="shared" si="29"/>
        <v>515.5</v>
      </c>
    </row>
    <row r="115" spans="1:21" s="14" customFormat="1" ht="20.100000000000001" customHeight="1">
      <c r="A115" s="29"/>
      <c r="B115" s="39" t="s">
        <v>70</v>
      </c>
      <c r="C115" s="31">
        <f t="shared" ref="C115:Q115" si="41">+C113+C114</f>
        <v>905</v>
      </c>
      <c r="D115" s="31">
        <f t="shared" si="41"/>
        <v>115</v>
      </c>
      <c r="E115" s="31">
        <f t="shared" si="41"/>
        <v>1020</v>
      </c>
      <c r="F115" s="31">
        <f t="shared" si="41"/>
        <v>140</v>
      </c>
      <c r="G115" s="31">
        <f t="shared" si="41"/>
        <v>6</v>
      </c>
      <c r="H115" s="31">
        <f t="shared" si="41"/>
        <v>146</v>
      </c>
      <c r="I115" s="31">
        <f t="shared" si="41"/>
        <v>18</v>
      </c>
      <c r="J115" s="31">
        <f t="shared" si="41"/>
        <v>5</v>
      </c>
      <c r="K115" s="31">
        <f t="shared" si="41"/>
        <v>23</v>
      </c>
      <c r="L115" s="31">
        <f t="shared" si="41"/>
        <v>75</v>
      </c>
      <c r="M115" s="31">
        <f t="shared" si="41"/>
        <v>4</v>
      </c>
      <c r="N115" s="31">
        <f t="shared" si="41"/>
        <v>79</v>
      </c>
      <c r="O115" s="31">
        <f t="shared" si="41"/>
        <v>1138</v>
      </c>
      <c r="P115" s="31">
        <f t="shared" si="41"/>
        <v>130</v>
      </c>
      <c r="Q115" s="31">
        <f t="shared" si="41"/>
        <v>1268</v>
      </c>
    </row>
    <row r="116" spans="1:21" ht="20.100000000000001" customHeight="1">
      <c r="A116" s="26">
        <v>18</v>
      </c>
      <c r="B116" s="27" t="s">
        <v>72</v>
      </c>
      <c r="C116" s="28">
        <v>250</v>
      </c>
      <c r="D116" s="28">
        <v>75</v>
      </c>
      <c r="E116" s="28">
        <f t="shared" si="24"/>
        <v>325</v>
      </c>
      <c r="F116" s="28">
        <v>0</v>
      </c>
      <c r="G116" s="28">
        <v>0</v>
      </c>
      <c r="H116" s="28">
        <f t="shared" si="25"/>
        <v>0</v>
      </c>
      <c r="I116" s="28">
        <v>0</v>
      </c>
      <c r="J116" s="28">
        <v>0</v>
      </c>
      <c r="K116" s="28">
        <f t="shared" si="26"/>
        <v>0</v>
      </c>
      <c r="L116" s="28">
        <v>25</v>
      </c>
      <c r="M116" s="28">
        <v>6.5</v>
      </c>
      <c r="N116" s="28">
        <f t="shared" si="27"/>
        <v>31.5</v>
      </c>
      <c r="O116" s="28">
        <f t="shared" si="28"/>
        <v>275</v>
      </c>
      <c r="P116" s="28">
        <f t="shared" si="28"/>
        <v>81.5</v>
      </c>
      <c r="Q116" s="28">
        <f t="shared" si="29"/>
        <v>356.5</v>
      </c>
    </row>
    <row r="117" spans="1:21" ht="20.100000000000001" customHeight="1">
      <c r="A117" s="26">
        <v>19</v>
      </c>
      <c r="B117" s="27" t="s">
        <v>73</v>
      </c>
      <c r="C117" s="28">
        <v>180</v>
      </c>
      <c r="D117" s="28">
        <v>10</v>
      </c>
      <c r="E117" s="28">
        <f t="shared" si="24"/>
        <v>190</v>
      </c>
      <c r="F117" s="28">
        <v>0</v>
      </c>
      <c r="G117" s="28">
        <v>14</v>
      </c>
      <c r="H117" s="28">
        <f t="shared" si="25"/>
        <v>14</v>
      </c>
      <c r="I117" s="28">
        <v>10</v>
      </c>
      <c r="J117" s="28">
        <v>0</v>
      </c>
      <c r="K117" s="28">
        <f t="shared" si="26"/>
        <v>10</v>
      </c>
      <c r="L117" s="28">
        <v>25</v>
      </c>
      <c r="M117" s="28">
        <v>0</v>
      </c>
      <c r="N117" s="28">
        <f t="shared" si="27"/>
        <v>25</v>
      </c>
      <c r="O117" s="28">
        <f t="shared" si="28"/>
        <v>215</v>
      </c>
      <c r="P117" s="28">
        <f t="shared" si="28"/>
        <v>24</v>
      </c>
      <c r="Q117" s="28">
        <f t="shared" si="29"/>
        <v>239</v>
      </c>
    </row>
    <row r="118" spans="1:21" ht="20.100000000000001" customHeight="1">
      <c r="A118" s="26">
        <v>20</v>
      </c>
      <c r="B118" s="27" t="s">
        <v>74</v>
      </c>
      <c r="C118" s="28">
        <v>160</v>
      </c>
      <c r="D118" s="28">
        <v>10</v>
      </c>
      <c r="E118" s="28">
        <f t="shared" si="24"/>
        <v>170</v>
      </c>
      <c r="F118" s="28">
        <v>70</v>
      </c>
      <c r="G118" s="28">
        <v>6</v>
      </c>
      <c r="H118" s="28">
        <f t="shared" si="25"/>
        <v>76</v>
      </c>
      <c r="I118" s="28">
        <v>10</v>
      </c>
      <c r="J118" s="28">
        <v>0</v>
      </c>
      <c r="K118" s="28">
        <f t="shared" si="26"/>
        <v>10</v>
      </c>
      <c r="L118" s="28">
        <v>22</v>
      </c>
      <c r="M118" s="28">
        <v>0</v>
      </c>
      <c r="N118" s="28">
        <f t="shared" si="27"/>
        <v>22</v>
      </c>
      <c r="O118" s="28">
        <f t="shared" si="28"/>
        <v>262</v>
      </c>
      <c r="P118" s="28">
        <f t="shared" si="28"/>
        <v>16</v>
      </c>
      <c r="Q118" s="28">
        <f t="shared" si="29"/>
        <v>278</v>
      </c>
    </row>
    <row r="119" spans="1:21" s="14" customFormat="1" ht="19.5" customHeight="1">
      <c r="A119" s="29"/>
      <c r="B119" s="30" t="s">
        <v>73</v>
      </c>
      <c r="C119" s="31">
        <f t="shared" ref="C119:Q119" si="42">+C117+C118</f>
        <v>340</v>
      </c>
      <c r="D119" s="31">
        <f t="shared" si="42"/>
        <v>20</v>
      </c>
      <c r="E119" s="31">
        <f t="shared" si="42"/>
        <v>360</v>
      </c>
      <c r="F119" s="31">
        <f t="shared" si="42"/>
        <v>70</v>
      </c>
      <c r="G119" s="31">
        <f t="shared" si="42"/>
        <v>20</v>
      </c>
      <c r="H119" s="31">
        <f t="shared" si="42"/>
        <v>90</v>
      </c>
      <c r="I119" s="31">
        <f t="shared" si="42"/>
        <v>20</v>
      </c>
      <c r="J119" s="31">
        <f t="shared" si="42"/>
        <v>0</v>
      </c>
      <c r="K119" s="31">
        <f t="shared" si="42"/>
        <v>20</v>
      </c>
      <c r="L119" s="31">
        <f t="shared" si="42"/>
        <v>47</v>
      </c>
      <c r="M119" s="31">
        <f t="shared" si="42"/>
        <v>0</v>
      </c>
      <c r="N119" s="31">
        <f t="shared" si="42"/>
        <v>47</v>
      </c>
      <c r="O119" s="31">
        <f t="shared" si="42"/>
        <v>477</v>
      </c>
      <c r="P119" s="31">
        <f t="shared" si="42"/>
        <v>40</v>
      </c>
      <c r="Q119" s="31">
        <f t="shared" si="42"/>
        <v>517</v>
      </c>
    </row>
    <row r="120" spans="1:21" ht="20.100000000000001" customHeight="1">
      <c r="A120" s="26">
        <v>21</v>
      </c>
      <c r="B120" s="27" t="s">
        <v>75</v>
      </c>
      <c r="C120" s="28">
        <v>280</v>
      </c>
      <c r="D120" s="28">
        <v>90</v>
      </c>
      <c r="E120" s="28">
        <f t="shared" si="24"/>
        <v>370</v>
      </c>
      <c r="F120" s="28">
        <v>224.82</v>
      </c>
      <c r="G120" s="28">
        <v>75</v>
      </c>
      <c r="H120" s="28">
        <f t="shared" si="25"/>
        <v>299.82</v>
      </c>
      <c r="I120" s="28">
        <v>15</v>
      </c>
      <c r="J120" s="28">
        <v>6.45</v>
      </c>
      <c r="K120" s="28">
        <f t="shared" si="26"/>
        <v>21.45</v>
      </c>
      <c r="L120" s="28">
        <v>25</v>
      </c>
      <c r="M120" s="28">
        <v>2</v>
      </c>
      <c r="N120" s="28">
        <f t="shared" si="27"/>
        <v>27</v>
      </c>
      <c r="O120" s="28">
        <f t="shared" si="28"/>
        <v>544.81999999999994</v>
      </c>
      <c r="P120" s="28">
        <f t="shared" si="28"/>
        <v>173.45</v>
      </c>
      <c r="Q120" s="28">
        <f t="shared" si="29"/>
        <v>718.27</v>
      </c>
    </row>
    <row r="121" spans="1:21" ht="20.100000000000001" customHeight="1">
      <c r="A121" s="26">
        <v>22</v>
      </c>
      <c r="B121" s="27" t="s">
        <v>76</v>
      </c>
      <c r="C121" s="28">
        <v>265</v>
      </c>
      <c r="D121" s="28">
        <v>70</v>
      </c>
      <c r="E121" s="28">
        <f t="shared" si="24"/>
        <v>335</v>
      </c>
      <c r="F121" s="28">
        <v>0</v>
      </c>
      <c r="G121" s="28">
        <v>0</v>
      </c>
      <c r="H121" s="28">
        <f t="shared" si="25"/>
        <v>0</v>
      </c>
      <c r="I121" s="28">
        <v>6</v>
      </c>
      <c r="J121" s="28">
        <v>2</v>
      </c>
      <c r="K121" s="28">
        <f t="shared" si="26"/>
        <v>8</v>
      </c>
      <c r="L121" s="28">
        <v>45</v>
      </c>
      <c r="M121" s="28">
        <v>3.3</v>
      </c>
      <c r="N121" s="28">
        <f t="shared" si="27"/>
        <v>48.3</v>
      </c>
      <c r="O121" s="28">
        <f t="shared" si="28"/>
        <v>316</v>
      </c>
      <c r="P121" s="28">
        <f t="shared" si="28"/>
        <v>75.3</v>
      </c>
      <c r="Q121" s="28">
        <f t="shared" si="29"/>
        <v>391.3</v>
      </c>
    </row>
    <row r="122" spans="1:21" ht="20.100000000000001" customHeight="1">
      <c r="A122" s="26">
        <v>23</v>
      </c>
      <c r="B122" s="27" t="s">
        <v>77</v>
      </c>
      <c r="C122" s="28">
        <v>260</v>
      </c>
      <c r="D122" s="28">
        <v>80</v>
      </c>
      <c r="E122" s="28">
        <f t="shared" si="24"/>
        <v>340</v>
      </c>
      <c r="F122" s="28">
        <v>0</v>
      </c>
      <c r="G122" s="28">
        <v>8</v>
      </c>
      <c r="H122" s="28">
        <f t="shared" si="25"/>
        <v>8</v>
      </c>
      <c r="I122" s="28">
        <v>10</v>
      </c>
      <c r="J122" s="28">
        <v>0</v>
      </c>
      <c r="K122" s="28">
        <f t="shared" si="26"/>
        <v>10</v>
      </c>
      <c r="L122" s="28">
        <v>24</v>
      </c>
      <c r="M122" s="28">
        <v>1</v>
      </c>
      <c r="N122" s="28">
        <f t="shared" si="27"/>
        <v>25</v>
      </c>
      <c r="O122" s="28">
        <f t="shared" si="28"/>
        <v>294</v>
      </c>
      <c r="P122" s="28">
        <f t="shared" si="28"/>
        <v>89</v>
      </c>
      <c r="Q122" s="28">
        <f t="shared" si="29"/>
        <v>383</v>
      </c>
    </row>
    <row r="123" spans="1:21" ht="20.100000000000001" customHeight="1">
      <c r="A123" s="26">
        <v>24</v>
      </c>
      <c r="B123" s="27" t="s">
        <v>78</v>
      </c>
      <c r="C123" s="28">
        <v>150</v>
      </c>
      <c r="D123" s="28">
        <v>0</v>
      </c>
      <c r="E123" s="28">
        <f t="shared" si="24"/>
        <v>150</v>
      </c>
      <c r="F123" s="28">
        <v>47</v>
      </c>
      <c r="G123" s="28">
        <v>12</v>
      </c>
      <c r="H123" s="28">
        <f t="shared" si="25"/>
        <v>59</v>
      </c>
      <c r="I123" s="28">
        <v>10</v>
      </c>
      <c r="J123" s="28">
        <v>0</v>
      </c>
      <c r="K123" s="28">
        <f t="shared" si="26"/>
        <v>10</v>
      </c>
      <c r="L123" s="28">
        <v>25</v>
      </c>
      <c r="M123" s="28">
        <v>1</v>
      </c>
      <c r="N123" s="28">
        <f t="shared" si="27"/>
        <v>26</v>
      </c>
      <c r="O123" s="28">
        <f t="shared" si="28"/>
        <v>232</v>
      </c>
      <c r="P123" s="28">
        <f t="shared" si="28"/>
        <v>13</v>
      </c>
      <c r="Q123" s="28">
        <f t="shared" si="29"/>
        <v>245</v>
      </c>
    </row>
    <row r="124" spans="1:21" s="14" customFormat="1" ht="20.100000000000001" customHeight="1">
      <c r="A124" s="29"/>
      <c r="B124" s="30" t="s">
        <v>77</v>
      </c>
      <c r="C124" s="31">
        <f t="shared" ref="C124:Q124" si="43">+C122+C123</f>
        <v>410</v>
      </c>
      <c r="D124" s="31">
        <f t="shared" si="43"/>
        <v>80</v>
      </c>
      <c r="E124" s="31">
        <f t="shared" si="43"/>
        <v>490</v>
      </c>
      <c r="F124" s="31">
        <f t="shared" si="43"/>
        <v>47</v>
      </c>
      <c r="G124" s="31">
        <f t="shared" si="43"/>
        <v>20</v>
      </c>
      <c r="H124" s="31">
        <f t="shared" si="43"/>
        <v>67</v>
      </c>
      <c r="I124" s="31">
        <f t="shared" si="43"/>
        <v>20</v>
      </c>
      <c r="J124" s="31">
        <f t="shared" si="43"/>
        <v>0</v>
      </c>
      <c r="K124" s="31">
        <f t="shared" si="43"/>
        <v>20</v>
      </c>
      <c r="L124" s="31">
        <f t="shared" si="43"/>
        <v>49</v>
      </c>
      <c r="M124" s="31">
        <f t="shared" si="43"/>
        <v>2</v>
      </c>
      <c r="N124" s="31">
        <f t="shared" si="43"/>
        <v>51</v>
      </c>
      <c r="O124" s="31">
        <f t="shared" si="43"/>
        <v>526</v>
      </c>
      <c r="P124" s="31">
        <f t="shared" si="43"/>
        <v>102</v>
      </c>
      <c r="Q124" s="31">
        <f t="shared" si="43"/>
        <v>628</v>
      </c>
      <c r="R124" s="16"/>
      <c r="S124" s="16"/>
      <c r="T124" s="16"/>
      <c r="U124" s="16"/>
    </row>
    <row r="125" spans="1:21" ht="20.100000000000001" customHeight="1">
      <c r="A125" s="26">
        <v>25</v>
      </c>
      <c r="B125" s="27" t="s">
        <v>79</v>
      </c>
      <c r="C125" s="43">
        <f>297.35+5</f>
        <v>302.35000000000002</v>
      </c>
      <c r="D125" s="43">
        <v>150</v>
      </c>
      <c r="E125" s="28">
        <f t="shared" si="24"/>
        <v>452.35</v>
      </c>
      <c r="F125" s="43">
        <v>10</v>
      </c>
      <c r="G125" s="43">
        <v>0</v>
      </c>
      <c r="H125" s="28">
        <f t="shared" si="25"/>
        <v>10</v>
      </c>
      <c r="I125" s="43">
        <v>10</v>
      </c>
      <c r="J125" s="43">
        <v>0</v>
      </c>
      <c r="K125" s="28">
        <f t="shared" si="26"/>
        <v>10</v>
      </c>
      <c r="L125" s="28">
        <v>26</v>
      </c>
      <c r="M125" s="28">
        <v>0</v>
      </c>
      <c r="N125" s="28">
        <f t="shared" si="27"/>
        <v>26</v>
      </c>
      <c r="O125" s="28">
        <f t="shared" si="28"/>
        <v>348.35</v>
      </c>
      <c r="P125" s="28">
        <f t="shared" si="28"/>
        <v>150</v>
      </c>
      <c r="Q125" s="28">
        <f t="shared" si="29"/>
        <v>498.35</v>
      </c>
    </row>
    <row r="126" spans="1:21" ht="20.100000000000001" customHeight="1">
      <c r="A126" s="26">
        <v>26</v>
      </c>
      <c r="B126" s="27" t="s">
        <v>80</v>
      </c>
      <c r="C126" s="43">
        <v>165</v>
      </c>
      <c r="D126" s="43">
        <v>10</v>
      </c>
      <c r="E126" s="28">
        <f t="shared" si="24"/>
        <v>175</v>
      </c>
      <c r="F126" s="43">
        <v>102.41</v>
      </c>
      <c r="G126" s="43">
        <v>30.51</v>
      </c>
      <c r="H126" s="28">
        <f t="shared" si="25"/>
        <v>132.91999999999999</v>
      </c>
      <c r="I126" s="43">
        <v>10</v>
      </c>
      <c r="J126" s="43">
        <v>0</v>
      </c>
      <c r="K126" s="28">
        <f t="shared" si="26"/>
        <v>10</v>
      </c>
      <c r="L126" s="28">
        <v>5</v>
      </c>
      <c r="M126" s="28">
        <v>2</v>
      </c>
      <c r="N126" s="28">
        <f t="shared" si="27"/>
        <v>7</v>
      </c>
      <c r="O126" s="28">
        <f t="shared" si="28"/>
        <v>282.40999999999997</v>
      </c>
      <c r="P126" s="28">
        <f t="shared" si="28"/>
        <v>42.510000000000005</v>
      </c>
      <c r="Q126" s="28">
        <f t="shared" si="29"/>
        <v>324.91999999999996</v>
      </c>
    </row>
    <row r="127" spans="1:21" s="14" customFormat="1" ht="20.100000000000001" customHeight="1">
      <c r="A127" s="29"/>
      <c r="B127" s="30" t="s">
        <v>79</v>
      </c>
      <c r="C127" s="44">
        <f t="shared" ref="C127:Q127" si="44">+C125+C126</f>
        <v>467.35</v>
      </c>
      <c r="D127" s="44">
        <f t="shared" si="44"/>
        <v>160</v>
      </c>
      <c r="E127" s="44">
        <f t="shared" si="44"/>
        <v>627.35</v>
      </c>
      <c r="F127" s="44">
        <f t="shared" si="44"/>
        <v>112.41</v>
      </c>
      <c r="G127" s="44">
        <f t="shared" si="44"/>
        <v>30.51</v>
      </c>
      <c r="H127" s="44">
        <f t="shared" si="44"/>
        <v>142.91999999999999</v>
      </c>
      <c r="I127" s="44">
        <f t="shared" si="44"/>
        <v>20</v>
      </c>
      <c r="J127" s="44">
        <f t="shared" si="44"/>
        <v>0</v>
      </c>
      <c r="K127" s="44">
        <f t="shared" si="44"/>
        <v>20</v>
      </c>
      <c r="L127" s="44">
        <f t="shared" si="44"/>
        <v>31</v>
      </c>
      <c r="M127" s="44">
        <f t="shared" si="44"/>
        <v>2</v>
      </c>
      <c r="N127" s="44">
        <f t="shared" si="44"/>
        <v>33</v>
      </c>
      <c r="O127" s="44">
        <f t="shared" si="44"/>
        <v>630.76</v>
      </c>
      <c r="P127" s="44">
        <f t="shared" si="44"/>
        <v>192.51</v>
      </c>
      <c r="Q127" s="44">
        <f t="shared" si="44"/>
        <v>823.27</v>
      </c>
    </row>
    <row r="128" spans="1:21" ht="20.100000000000001" customHeight="1">
      <c r="A128" s="26">
        <v>27</v>
      </c>
      <c r="B128" s="27" t="s">
        <v>81</v>
      </c>
      <c r="C128" s="28">
        <v>210</v>
      </c>
      <c r="D128" s="28">
        <v>5</v>
      </c>
      <c r="E128" s="28">
        <f t="shared" si="24"/>
        <v>215</v>
      </c>
      <c r="F128" s="28">
        <v>25</v>
      </c>
      <c r="G128" s="28">
        <v>0</v>
      </c>
      <c r="H128" s="28">
        <f t="shared" si="25"/>
        <v>25</v>
      </c>
      <c r="I128" s="28">
        <v>7</v>
      </c>
      <c r="J128" s="28">
        <v>0</v>
      </c>
      <c r="K128" s="28">
        <f t="shared" si="26"/>
        <v>7</v>
      </c>
      <c r="L128" s="28">
        <v>25</v>
      </c>
      <c r="M128" s="28">
        <v>1.75</v>
      </c>
      <c r="N128" s="28">
        <f t="shared" si="27"/>
        <v>26.75</v>
      </c>
      <c r="O128" s="28">
        <f t="shared" si="28"/>
        <v>267</v>
      </c>
      <c r="P128" s="28">
        <f t="shared" si="28"/>
        <v>6.75</v>
      </c>
      <c r="Q128" s="28">
        <f t="shared" si="29"/>
        <v>273.75</v>
      </c>
    </row>
    <row r="129" spans="1:17" ht="20.100000000000001" customHeight="1">
      <c r="A129" s="26">
        <v>28</v>
      </c>
      <c r="B129" s="27" t="s">
        <v>82</v>
      </c>
      <c r="C129" s="28">
        <v>470</v>
      </c>
      <c r="D129" s="28">
        <v>110</v>
      </c>
      <c r="E129" s="28">
        <f t="shared" si="24"/>
        <v>580</v>
      </c>
      <c r="F129" s="28">
        <v>225</v>
      </c>
      <c r="G129" s="28">
        <v>0</v>
      </c>
      <c r="H129" s="28">
        <f t="shared" si="25"/>
        <v>225</v>
      </c>
      <c r="I129" s="28">
        <v>45</v>
      </c>
      <c r="J129" s="28">
        <v>0</v>
      </c>
      <c r="K129" s="28">
        <f t="shared" si="26"/>
        <v>45</v>
      </c>
      <c r="L129" s="28">
        <v>35</v>
      </c>
      <c r="M129" s="28">
        <v>1</v>
      </c>
      <c r="N129" s="28">
        <f t="shared" si="27"/>
        <v>36</v>
      </c>
      <c r="O129" s="28">
        <f t="shared" si="28"/>
        <v>775</v>
      </c>
      <c r="P129" s="28">
        <f t="shared" si="28"/>
        <v>111</v>
      </c>
      <c r="Q129" s="28">
        <f t="shared" si="29"/>
        <v>886</v>
      </c>
    </row>
    <row r="130" spans="1:17" ht="20.100000000000001" customHeight="1">
      <c r="A130" s="45">
        <v>29</v>
      </c>
      <c r="B130" s="38" t="s">
        <v>83</v>
      </c>
      <c r="C130" s="36">
        <f>80-10</f>
        <v>70</v>
      </c>
      <c r="D130" s="36">
        <v>6.12</v>
      </c>
      <c r="E130" s="28">
        <f t="shared" si="24"/>
        <v>76.12</v>
      </c>
      <c r="F130" s="36">
        <v>126.47</v>
      </c>
      <c r="G130" s="36">
        <v>163</v>
      </c>
      <c r="H130" s="28">
        <f t="shared" si="25"/>
        <v>289.47000000000003</v>
      </c>
      <c r="I130" s="36">
        <v>10</v>
      </c>
      <c r="J130" s="28">
        <v>0</v>
      </c>
      <c r="K130" s="28">
        <f t="shared" si="26"/>
        <v>10</v>
      </c>
      <c r="L130" s="28">
        <v>10</v>
      </c>
      <c r="M130" s="28">
        <v>0</v>
      </c>
      <c r="N130" s="28">
        <f t="shared" si="27"/>
        <v>10</v>
      </c>
      <c r="O130" s="28">
        <f t="shared" si="28"/>
        <v>216.47</v>
      </c>
      <c r="P130" s="28">
        <f t="shared" si="28"/>
        <v>169.12</v>
      </c>
      <c r="Q130" s="28">
        <f t="shared" si="29"/>
        <v>385.59000000000003</v>
      </c>
    </row>
    <row r="131" spans="1:17" ht="20.100000000000001" customHeight="1">
      <c r="A131" s="26">
        <v>30</v>
      </c>
      <c r="B131" s="27" t="s">
        <v>84</v>
      </c>
      <c r="C131" s="36">
        <v>200</v>
      </c>
      <c r="D131" s="36">
        <v>8</v>
      </c>
      <c r="E131" s="28">
        <f t="shared" si="24"/>
        <v>208</v>
      </c>
      <c r="F131" s="36">
        <v>0</v>
      </c>
      <c r="G131" s="36">
        <v>0</v>
      </c>
      <c r="H131" s="28">
        <f t="shared" si="25"/>
        <v>0</v>
      </c>
      <c r="I131" s="36">
        <v>10</v>
      </c>
      <c r="J131" s="28">
        <v>0</v>
      </c>
      <c r="K131" s="28">
        <f t="shared" si="26"/>
        <v>10</v>
      </c>
      <c r="L131" s="28">
        <v>35</v>
      </c>
      <c r="M131" s="28">
        <v>0</v>
      </c>
      <c r="N131" s="28">
        <f t="shared" si="27"/>
        <v>35</v>
      </c>
      <c r="O131" s="28">
        <f t="shared" si="28"/>
        <v>245</v>
      </c>
      <c r="P131" s="28">
        <f t="shared" si="28"/>
        <v>8</v>
      </c>
      <c r="Q131" s="28">
        <f t="shared" si="29"/>
        <v>253</v>
      </c>
    </row>
    <row r="132" spans="1:17" ht="20.100000000000001" customHeight="1">
      <c r="A132" s="26">
        <v>31</v>
      </c>
      <c r="B132" s="27" t="s">
        <v>85</v>
      </c>
      <c r="C132" s="36">
        <v>145</v>
      </c>
      <c r="D132" s="36">
        <v>32</v>
      </c>
      <c r="E132" s="28">
        <f t="shared" si="24"/>
        <v>177</v>
      </c>
      <c r="F132" s="36">
        <v>0</v>
      </c>
      <c r="G132" s="36">
        <v>0</v>
      </c>
      <c r="H132" s="28">
        <f t="shared" si="25"/>
        <v>0</v>
      </c>
      <c r="I132" s="36">
        <v>1.5</v>
      </c>
      <c r="J132" s="28">
        <v>0</v>
      </c>
      <c r="K132" s="28">
        <f t="shared" si="26"/>
        <v>1.5</v>
      </c>
      <c r="L132" s="28">
        <v>15</v>
      </c>
      <c r="M132" s="28">
        <v>0</v>
      </c>
      <c r="N132" s="28">
        <f t="shared" si="27"/>
        <v>15</v>
      </c>
      <c r="O132" s="28">
        <f t="shared" si="28"/>
        <v>161.5</v>
      </c>
      <c r="P132" s="28">
        <f t="shared" si="28"/>
        <v>32</v>
      </c>
      <c r="Q132" s="28">
        <f t="shared" si="29"/>
        <v>193.5</v>
      </c>
    </row>
    <row r="133" spans="1:17" ht="20.100000000000001" customHeight="1">
      <c r="A133" s="26">
        <v>32</v>
      </c>
      <c r="B133" s="27" t="s">
        <v>86</v>
      </c>
      <c r="C133" s="36">
        <v>262.64999999999998</v>
      </c>
      <c r="D133" s="36">
        <v>95</v>
      </c>
      <c r="E133" s="28">
        <f t="shared" si="24"/>
        <v>357.65</v>
      </c>
      <c r="F133" s="36">
        <v>0</v>
      </c>
      <c r="G133" s="36">
        <v>0</v>
      </c>
      <c r="H133" s="28">
        <f t="shared" si="25"/>
        <v>0</v>
      </c>
      <c r="I133" s="36">
        <v>10</v>
      </c>
      <c r="J133" s="28">
        <v>4</v>
      </c>
      <c r="K133" s="28">
        <f t="shared" si="26"/>
        <v>14</v>
      </c>
      <c r="L133" s="28">
        <v>25</v>
      </c>
      <c r="M133" s="28">
        <v>6.5</v>
      </c>
      <c r="N133" s="28">
        <f t="shared" si="27"/>
        <v>31.5</v>
      </c>
      <c r="O133" s="28">
        <f t="shared" si="28"/>
        <v>297.64999999999998</v>
      </c>
      <c r="P133" s="28">
        <f t="shared" si="28"/>
        <v>105.5</v>
      </c>
      <c r="Q133" s="28">
        <f t="shared" si="29"/>
        <v>403.15</v>
      </c>
    </row>
    <row r="134" spans="1:17" ht="20.100000000000001" customHeight="1">
      <c r="A134" s="26">
        <v>33</v>
      </c>
      <c r="B134" s="27" t="s">
        <v>87</v>
      </c>
      <c r="C134" s="36">
        <v>287</v>
      </c>
      <c r="D134" s="36">
        <v>304.52999999999997</v>
      </c>
      <c r="E134" s="28">
        <f t="shared" si="24"/>
        <v>591.53</v>
      </c>
      <c r="F134" s="36">
        <v>0</v>
      </c>
      <c r="G134" s="36">
        <v>0</v>
      </c>
      <c r="H134" s="28">
        <f t="shared" si="25"/>
        <v>0</v>
      </c>
      <c r="I134" s="36">
        <v>10</v>
      </c>
      <c r="J134" s="28">
        <v>0</v>
      </c>
      <c r="K134" s="28">
        <f t="shared" si="26"/>
        <v>10</v>
      </c>
      <c r="L134" s="28">
        <v>20</v>
      </c>
      <c r="M134" s="28">
        <v>0</v>
      </c>
      <c r="N134" s="28">
        <f t="shared" si="27"/>
        <v>20</v>
      </c>
      <c r="O134" s="28">
        <f t="shared" si="28"/>
        <v>317</v>
      </c>
      <c r="P134" s="28">
        <f t="shared" si="28"/>
        <v>304.52999999999997</v>
      </c>
      <c r="Q134" s="28">
        <f t="shared" si="29"/>
        <v>621.53</v>
      </c>
    </row>
    <row r="135" spans="1:17" ht="20.100000000000001" customHeight="1">
      <c r="A135" s="26">
        <v>34</v>
      </c>
      <c r="B135" s="27" t="s">
        <v>88</v>
      </c>
      <c r="C135" s="28">
        <v>118</v>
      </c>
      <c r="D135" s="28">
        <v>10</v>
      </c>
      <c r="E135" s="28">
        <f t="shared" si="24"/>
        <v>128</v>
      </c>
      <c r="F135" s="28">
        <v>50</v>
      </c>
      <c r="G135" s="28">
        <v>10</v>
      </c>
      <c r="H135" s="28">
        <f t="shared" si="25"/>
        <v>60</v>
      </c>
      <c r="I135" s="28">
        <v>12</v>
      </c>
      <c r="J135" s="28">
        <v>0</v>
      </c>
      <c r="K135" s="28">
        <f t="shared" si="26"/>
        <v>12</v>
      </c>
      <c r="L135" s="28">
        <v>15</v>
      </c>
      <c r="M135" s="28">
        <v>0</v>
      </c>
      <c r="N135" s="28">
        <f t="shared" si="27"/>
        <v>15</v>
      </c>
      <c r="O135" s="28">
        <f t="shared" si="28"/>
        <v>195</v>
      </c>
      <c r="P135" s="28">
        <f t="shared" si="28"/>
        <v>20</v>
      </c>
      <c r="Q135" s="28">
        <f t="shared" si="29"/>
        <v>215</v>
      </c>
    </row>
    <row r="136" spans="1:17" s="14" customFormat="1" ht="20.100000000000001" customHeight="1">
      <c r="A136" s="29"/>
      <c r="B136" s="30" t="s">
        <v>87</v>
      </c>
      <c r="C136" s="31">
        <f t="shared" ref="C136:Q136" si="45">+C134+C135</f>
        <v>405</v>
      </c>
      <c r="D136" s="31">
        <f t="shared" si="45"/>
        <v>314.52999999999997</v>
      </c>
      <c r="E136" s="31">
        <f t="shared" si="45"/>
        <v>719.53</v>
      </c>
      <c r="F136" s="31">
        <f t="shared" si="45"/>
        <v>50</v>
      </c>
      <c r="G136" s="31">
        <f t="shared" si="45"/>
        <v>10</v>
      </c>
      <c r="H136" s="31">
        <f t="shared" si="45"/>
        <v>60</v>
      </c>
      <c r="I136" s="31">
        <f t="shared" si="45"/>
        <v>22</v>
      </c>
      <c r="J136" s="31">
        <f t="shared" si="45"/>
        <v>0</v>
      </c>
      <c r="K136" s="31">
        <f t="shared" si="45"/>
        <v>22</v>
      </c>
      <c r="L136" s="31">
        <f t="shared" si="45"/>
        <v>35</v>
      </c>
      <c r="M136" s="31">
        <f t="shared" si="45"/>
        <v>0</v>
      </c>
      <c r="N136" s="31">
        <f t="shared" si="45"/>
        <v>35</v>
      </c>
      <c r="O136" s="31">
        <f t="shared" si="45"/>
        <v>512</v>
      </c>
      <c r="P136" s="31">
        <f t="shared" si="45"/>
        <v>324.52999999999997</v>
      </c>
      <c r="Q136" s="31">
        <f t="shared" si="45"/>
        <v>836.53</v>
      </c>
    </row>
    <row r="137" spans="1:17" s="15" customFormat="1" ht="20.100000000000001" customHeight="1">
      <c r="A137" s="40"/>
      <c r="B137" s="46" t="s">
        <v>89</v>
      </c>
      <c r="C137" s="42">
        <f t="shared" ref="C137:Q137" si="46">+C136+C133+C132+C131+C130+C129+C128+C127+C124+C121+C120+C119+C116+C115+C112+C109+C106+C103+C100+C97+C96+C95+C92</f>
        <v>10992</v>
      </c>
      <c r="D137" s="42">
        <f t="shared" si="46"/>
        <v>2293</v>
      </c>
      <c r="E137" s="42">
        <f t="shared" si="46"/>
        <v>13284.999999999998</v>
      </c>
      <c r="F137" s="42">
        <f t="shared" si="46"/>
        <v>2202</v>
      </c>
      <c r="G137" s="42">
        <f t="shared" si="46"/>
        <v>594</v>
      </c>
      <c r="H137" s="42">
        <f t="shared" si="46"/>
        <v>2796</v>
      </c>
      <c r="I137" s="42">
        <f t="shared" si="46"/>
        <v>744</v>
      </c>
      <c r="J137" s="42">
        <f t="shared" si="46"/>
        <v>25</v>
      </c>
      <c r="K137" s="42">
        <f t="shared" si="46"/>
        <v>769</v>
      </c>
      <c r="L137" s="42">
        <f t="shared" si="46"/>
        <v>1409</v>
      </c>
      <c r="M137" s="42">
        <f t="shared" si="46"/>
        <v>41</v>
      </c>
      <c r="N137" s="42">
        <f t="shared" si="46"/>
        <v>1450</v>
      </c>
      <c r="O137" s="42">
        <f t="shared" si="46"/>
        <v>15347</v>
      </c>
      <c r="P137" s="42">
        <f t="shared" si="46"/>
        <v>2952.9999999999995</v>
      </c>
      <c r="Q137" s="42">
        <f t="shared" si="46"/>
        <v>18300</v>
      </c>
    </row>
    <row r="138" spans="1:17" ht="20.100000000000001" customHeight="1">
      <c r="A138" s="26">
        <v>1</v>
      </c>
      <c r="B138" s="27" t="s">
        <v>90</v>
      </c>
      <c r="C138" s="28">
        <v>820</v>
      </c>
      <c r="D138" s="28">
        <v>95</v>
      </c>
      <c r="E138" s="28">
        <f t="shared" ref="E138:E201" si="47">+C138+D138</f>
        <v>915</v>
      </c>
      <c r="F138" s="28">
        <v>23</v>
      </c>
      <c r="G138" s="28">
        <v>12</v>
      </c>
      <c r="H138" s="28">
        <f t="shared" ref="H138:H201" si="48">+F138+G138</f>
        <v>35</v>
      </c>
      <c r="I138" s="28">
        <v>30</v>
      </c>
      <c r="J138" s="28">
        <v>0</v>
      </c>
      <c r="K138" s="28">
        <f t="shared" ref="K138:K201" si="49">+I138+J138</f>
        <v>30</v>
      </c>
      <c r="L138" s="28">
        <v>110</v>
      </c>
      <c r="M138" s="28">
        <v>20</v>
      </c>
      <c r="N138" s="28">
        <f t="shared" ref="N138:N201" si="50">+L138+M138</f>
        <v>130</v>
      </c>
      <c r="O138" s="28">
        <f t="shared" ref="O138:P200" si="51">+C138+F138+I138+L138</f>
        <v>983</v>
      </c>
      <c r="P138" s="28">
        <f t="shared" si="51"/>
        <v>127</v>
      </c>
      <c r="Q138" s="28">
        <f t="shared" ref="Q138:Q201" si="52">+O138+P138</f>
        <v>1110</v>
      </c>
    </row>
    <row r="139" spans="1:17" ht="20.100000000000001" customHeight="1">
      <c r="A139" s="26">
        <v>2</v>
      </c>
      <c r="B139" s="27" t="s">
        <v>91</v>
      </c>
      <c r="C139" s="28">
        <v>840</v>
      </c>
      <c r="D139" s="28">
        <v>43</v>
      </c>
      <c r="E139" s="28">
        <f t="shared" si="47"/>
        <v>883</v>
      </c>
      <c r="F139" s="28">
        <v>12</v>
      </c>
      <c r="G139" s="28">
        <v>0</v>
      </c>
      <c r="H139" s="28">
        <f t="shared" si="48"/>
        <v>12</v>
      </c>
      <c r="I139" s="28">
        <v>2</v>
      </c>
      <c r="J139" s="28">
        <v>0</v>
      </c>
      <c r="K139" s="28">
        <f t="shared" si="49"/>
        <v>2</v>
      </c>
      <c r="L139" s="28">
        <v>45</v>
      </c>
      <c r="M139" s="28">
        <v>8</v>
      </c>
      <c r="N139" s="28">
        <f t="shared" si="50"/>
        <v>53</v>
      </c>
      <c r="O139" s="28">
        <f t="shared" si="51"/>
        <v>899</v>
      </c>
      <c r="P139" s="28">
        <f t="shared" si="51"/>
        <v>51</v>
      </c>
      <c r="Q139" s="28">
        <f t="shared" si="52"/>
        <v>950</v>
      </c>
    </row>
    <row r="140" spans="1:17" ht="20.100000000000001" customHeight="1">
      <c r="A140" s="26">
        <v>3</v>
      </c>
      <c r="B140" s="27" t="s">
        <v>92</v>
      </c>
      <c r="C140" s="28">
        <v>420</v>
      </c>
      <c r="D140" s="28">
        <v>25</v>
      </c>
      <c r="E140" s="28">
        <f t="shared" si="47"/>
        <v>445</v>
      </c>
      <c r="F140" s="28">
        <v>0</v>
      </c>
      <c r="G140" s="28">
        <v>0</v>
      </c>
      <c r="H140" s="28">
        <f t="shared" si="48"/>
        <v>0</v>
      </c>
      <c r="I140" s="28">
        <v>0</v>
      </c>
      <c r="J140" s="28">
        <v>0</v>
      </c>
      <c r="K140" s="28">
        <f t="shared" si="49"/>
        <v>0</v>
      </c>
      <c r="L140" s="28">
        <v>35</v>
      </c>
      <c r="M140" s="28">
        <v>8</v>
      </c>
      <c r="N140" s="28">
        <f t="shared" si="50"/>
        <v>43</v>
      </c>
      <c r="O140" s="28">
        <f t="shared" si="51"/>
        <v>455</v>
      </c>
      <c r="P140" s="28">
        <f t="shared" si="51"/>
        <v>33</v>
      </c>
      <c r="Q140" s="28">
        <f t="shared" si="52"/>
        <v>488</v>
      </c>
    </row>
    <row r="141" spans="1:17" s="14" customFormat="1" ht="20.100000000000001" customHeight="1">
      <c r="A141" s="29"/>
      <c r="B141" s="30" t="s">
        <v>91</v>
      </c>
      <c r="C141" s="31">
        <f t="shared" ref="C141:Q141" si="53">+C139+C140</f>
        <v>1260</v>
      </c>
      <c r="D141" s="31">
        <f t="shared" si="53"/>
        <v>68</v>
      </c>
      <c r="E141" s="31">
        <f t="shared" si="53"/>
        <v>1328</v>
      </c>
      <c r="F141" s="31">
        <f t="shared" si="53"/>
        <v>12</v>
      </c>
      <c r="G141" s="31">
        <f t="shared" si="53"/>
        <v>0</v>
      </c>
      <c r="H141" s="31">
        <f t="shared" si="53"/>
        <v>12</v>
      </c>
      <c r="I141" s="31">
        <f t="shared" si="53"/>
        <v>2</v>
      </c>
      <c r="J141" s="31">
        <f t="shared" si="53"/>
        <v>0</v>
      </c>
      <c r="K141" s="31">
        <f t="shared" si="53"/>
        <v>2</v>
      </c>
      <c r="L141" s="31">
        <f t="shared" si="53"/>
        <v>80</v>
      </c>
      <c r="M141" s="31">
        <f t="shared" si="53"/>
        <v>16</v>
      </c>
      <c r="N141" s="31">
        <f t="shared" si="53"/>
        <v>96</v>
      </c>
      <c r="O141" s="31">
        <f t="shared" si="53"/>
        <v>1354</v>
      </c>
      <c r="P141" s="31">
        <f t="shared" si="53"/>
        <v>84</v>
      </c>
      <c r="Q141" s="31">
        <f t="shared" si="53"/>
        <v>1438</v>
      </c>
    </row>
    <row r="142" spans="1:17" ht="20.100000000000001" customHeight="1">
      <c r="A142" s="26">
        <v>4</v>
      </c>
      <c r="B142" s="27" t="s">
        <v>93</v>
      </c>
      <c r="C142" s="28">
        <f>400+69.5</f>
        <v>469.5</v>
      </c>
      <c r="D142" s="28">
        <v>30</v>
      </c>
      <c r="E142" s="28">
        <f t="shared" si="47"/>
        <v>499.5</v>
      </c>
      <c r="F142" s="28">
        <v>23</v>
      </c>
      <c r="G142" s="28">
        <v>10</v>
      </c>
      <c r="H142" s="28">
        <f t="shared" si="48"/>
        <v>33</v>
      </c>
      <c r="I142" s="28">
        <v>26</v>
      </c>
      <c r="J142" s="28">
        <v>0</v>
      </c>
      <c r="K142" s="28">
        <f t="shared" si="49"/>
        <v>26</v>
      </c>
      <c r="L142" s="28">
        <f>45+24</f>
        <v>69</v>
      </c>
      <c r="M142" s="28">
        <v>6.12</v>
      </c>
      <c r="N142" s="28">
        <f t="shared" si="50"/>
        <v>75.12</v>
      </c>
      <c r="O142" s="28">
        <f t="shared" si="51"/>
        <v>587.5</v>
      </c>
      <c r="P142" s="28">
        <f t="shared" si="51"/>
        <v>46.12</v>
      </c>
      <c r="Q142" s="28">
        <f t="shared" si="52"/>
        <v>633.62</v>
      </c>
    </row>
    <row r="143" spans="1:17" ht="20.100000000000001" customHeight="1">
      <c r="A143" s="26">
        <v>5</v>
      </c>
      <c r="B143" s="27" t="s">
        <v>94</v>
      </c>
      <c r="C143" s="28">
        <v>223</v>
      </c>
      <c r="D143" s="28">
        <v>14</v>
      </c>
      <c r="E143" s="28">
        <f t="shared" si="47"/>
        <v>237</v>
      </c>
      <c r="F143" s="28">
        <v>35</v>
      </c>
      <c r="G143" s="28">
        <v>5</v>
      </c>
      <c r="H143" s="28">
        <f t="shared" si="48"/>
        <v>40</v>
      </c>
      <c r="I143" s="28">
        <v>88</v>
      </c>
      <c r="J143" s="28">
        <v>0</v>
      </c>
      <c r="K143" s="28">
        <f t="shared" si="49"/>
        <v>88</v>
      </c>
      <c r="L143" s="28">
        <v>35</v>
      </c>
      <c r="M143" s="28">
        <v>0</v>
      </c>
      <c r="N143" s="28">
        <f t="shared" si="50"/>
        <v>35</v>
      </c>
      <c r="O143" s="28">
        <f t="shared" si="51"/>
        <v>381</v>
      </c>
      <c r="P143" s="28">
        <f t="shared" si="51"/>
        <v>19</v>
      </c>
      <c r="Q143" s="28">
        <f t="shared" si="52"/>
        <v>400</v>
      </c>
    </row>
    <row r="144" spans="1:17" s="14" customFormat="1" ht="20.100000000000001" customHeight="1">
      <c r="A144" s="29"/>
      <c r="B144" s="30" t="s">
        <v>93</v>
      </c>
      <c r="C144" s="31">
        <f t="shared" ref="C144:Q144" si="54">+C142+C143</f>
        <v>692.5</v>
      </c>
      <c r="D144" s="31">
        <f t="shared" si="54"/>
        <v>44</v>
      </c>
      <c r="E144" s="31">
        <f t="shared" si="54"/>
        <v>736.5</v>
      </c>
      <c r="F144" s="31">
        <f t="shared" si="54"/>
        <v>58</v>
      </c>
      <c r="G144" s="31">
        <f t="shared" si="54"/>
        <v>15</v>
      </c>
      <c r="H144" s="31">
        <f t="shared" si="54"/>
        <v>73</v>
      </c>
      <c r="I144" s="31">
        <f t="shared" si="54"/>
        <v>114</v>
      </c>
      <c r="J144" s="31">
        <f t="shared" si="54"/>
        <v>0</v>
      </c>
      <c r="K144" s="31">
        <f t="shared" si="54"/>
        <v>114</v>
      </c>
      <c r="L144" s="31">
        <f t="shared" si="54"/>
        <v>104</v>
      </c>
      <c r="M144" s="31">
        <f t="shared" si="54"/>
        <v>6.12</v>
      </c>
      <c r="N144" s="31">
        <f t="shared" si="54"/>
        <v>110.12</v>
      </c>
      <c r="O144" s="31">
        <f t="shared" si="54"/>
        <v>968.5</v>
      </c>
      <c r="P144" s="31">
        <f t="shared" si="54"/>
        <v>65.12</v>
      </c>
      <c r="Q144" s="31">
        <f t="shared" si="54"/>
        <v>1033.6199999999999</v>
      </c>
    </row>
    <row r="145" spans="1:17" ht="20.100000000000001" customHeight="1">
      <c r="A145" s="26">
        <v>6</v>
      </c>
      <c r="B145" s="27" t="s">
        <v>95</v>
      </c>
      <c r="C145" s="28">
        <v>1025</v>
      </c>
      <c r="D145" s="28">
        <v>50</v>
      </c>
      <c r="E145" s="28">
        <f t="shared" si="47"/>
        <v>1075</v>
      </c>
      <c r="F145" s="28">
        <v>0</v>
      </c>
      <c r="G145" s="28">
        <v>0</v>
      </c>
      <c r="H145" s="28">
        <f t="shared" si="48"/>
        <v>0</v>
      </c>
      <c r="I145" s="28">
        <v>66</v>
      </c>
      <c r="J145" s="28">
        <v>1.23</v>
      </c>
      <c r="K145" s="28">
        <f t="shared" si="49"/>
        <v>67.23</v>
      </c>
      <c r="L145" s="28">
        <v>100</v>
      </c>
      <c r="M145" s="28">
        <v>10</v>
      </c>
      <c r="N145" s="28">
        <f t="shared" si="50"/>
        <v>110</v>
      </c>
      <c r="O145" s="28">
        <f t="shared" si="51"/>
        <v>1191</v>
      </c>
      <c r="P145" s="28">
        <f t="shared" si="51"/>
        <v>61.23</v>
      </c>
      <c r="Q145" s="28">
        <f t="shared" si="52"/>
        <v>1252.23</v>
      </c>
    </row>
    <row r="146" spans="1:17" ht="20.100000000000001" customHeight="1">
      <c r="A146" s="26">
        <v>7</v>
      </c>
      <c r="B146" s="27" t="s">
        <v>96</v>
      </c>
      <c r="C146" s="28">
        <v>120</v>
      </c>
      <c r="D146" s="28">
        <v>4</v>
      </c>
      <c r="E146" s="28">
        <f t="shared" si="47"/>
        <v>124</v>
      </c>
      <c r="F146" s="28">
        <v>0</v>
      </c>
      <c r="G146" s="28">
        <v>0</v>
      </c>
      <c r="H146" s="28">
        <f t="shared" si="48"/>
        <v>0</v>
      </c>
      <c r="I146" s="28">
        <v>14</v>
      </c>
      <c r="J146" s="28">
        <v>0</v>
      </c>
      <c r="K146" s="28">
        <f t="shared" si="49"/>
        <v>14</v>
      </c>
      <c r="L146" s="28">
        <v>12</v>
      </c>
      <c r="M146" s="28">
        <v>0</v>
      </c>
      <c r="N146" s="28">
        <f t="shared" si="50"/>
        <v>12</v>
      </c>
      <c r="O146" s="28">
        <f t="shared" si="51"/>
        <v>146</v>
      </c>
      <c r="P146" s="28">
        <f t="shared" si="51"/>
        <v>4</v>
      </c>
      <c r="Q146" s="28">
        <f t="shared" si="52"/>
        <v>150</v>
      </c>
    </row>
    <row r="147" spans="1:17" ht="20.100000000000001" customHeight="1">
      <c r="A147" s="26">
        <v>8</v>
      </c>
      <c r="B147" s="27" t="s">
        <v>97</v>
      </c>
      <c r="C147" s="28">
        <v>110</v>
      </c>
      <c r="D147" s="28">
        <v>7</v>
      </c>
      <c r="E147" s="28">
        <f t="shared" si="47"/>
        <v>117</v>
      </c>
      <c r="F147" s="28">
        <v>0</v>
      </c>
      <c r="G147" s="28">
        <v>0</v>
      </c>
      <c r="H147" s="28">
        <f t="shared" si="48"/>
        <v>0</v>
      </c>
      <c r="I147" s="28">
        <v>49</v>
      </c>
      <c r="J147" s="28">
        <v>0</v>
      </c>
      <c r="K147" s="28">
        <f t="shared" si="49"/>
        <v>49</v>
      </c>
      <c r="L147" s="28">
        <v>21</v>
      </c>
      <c r="M147" s="28">
        <v>0</v>
      </c>
      <c r="N147" s="28">
        <f t="shared" si="50"/>
        <v>21</v>
      </c>
      <c r="O147" s="28">
        <f t="shared" si="51"/>
        <v>180</v>
      </c>
      <c r="P147" s="28">
        <f t="shared" si="51"/>
        <v>7</v>
      </c>
      <c r="Q147" s="28">
        <f t="shared" si="52"/>
        <v>187</v>
      </c>
    </row>
    <row r="148" spans="1:17" s="14" customFormat="1" ht="20.100000000000001" customHeight="1">
      <c r="A148" s="29"/>
      <c r="B148" s="30" t="s">
        <v>95</v>
      </c>
      <c r="C148" s="31">
        <f t="shared" ref="C148:Q148" si="55">+C145+C146+C147</f>
        <v>1255</v>
      </c>
      <c r="D148" s="31">
        <f t="shared" si="55"/>
        <v>61</v>
      </c>
      <c r="E148" s="31">
        <f t="shared" si="55"/>
        <v>1316</v>
      </c>
      <c r="F148" s="31">
        <f t="shared" si="55"/>
        <v>0</v>
      </c>
      <c r="G148" s="31">
        <f t="shared" si="55"/>
        <v>0</v>
      </c>
      <c r="H148" s="31">
        <f t="shared" si="55"/>
        <v>0</v>
      </c>
      <c r="I148" s="31">
        <f t="shared" si="55"/>
        <v>129</v>
      </c>
      <c r="J148" s="31">
        <f t="shared" si="55"/>
        <v>1.23</v>
      </c>
      <c r="K148" s="31">
        <f t="shared" si="55"/>
        <v>130.23000000000002</v>
      </c>
      <c r="L148" s="31">
        <f t="shared" si="55"/>
        <v>133</v>
      </c>
      <c r="M148" s="31">
        <f t="shared" si="55"/>
        <v>10</v>
      </c>
      <c r="N148" s="31">
        <f t="shared" si="55"/>
        <v>143</v>
      </c>
      <c r="O148" s="31">
        <f t="shared" si="55"/>
        <v>1517</v>
      </c>
      <c r="P148" s="31">
        <f t="shared" si="55"/>
        <v>72.22999999999999</v>
      </c>
      <c r="Q148" s="31">
        <f t="shared" si="55"/>
        <v>1589.23</v>
      </c>
    </row>
    <row r="149" spans="1:17" ht="20.100000000000001" customHeight="1">
      <c r="A149" s="26">
        <v>9</v>
      </c>
      <c r="B149" s="27" t="s">
        <v>98</v>
      </c>
      <c r="C149" s="28">
        <v>3999</v>
      </c>
      <c r="D149" s="28">
        <v>532</v>
      </c>
      <c r="E149" s="28">
        <f t="shared" si="47"/>
        <v>4531</v>
      </c>
      <c r="F149" s="28">
        <v>90</v>
      </c>
      <c r="G149" s="28">
        <v>35</v>
      </c>
      <c r="H149" s="28">
        <f t="shared" si="48"/>
        <v>125</v>
      </c>
      <c r="I149" s="28">
        <v>90</v>
      </c>
      <c r="J149" s="28">
        <v>2</v>
      </c>
      <c r="K149" s="28">
        <f t="shared" si="49"/>
        <v>92</v>
      </c>
      <c r="L149" s="28">
        <v>370</v>
      </c>
      <c r="M149" s="28">
        <v>40</v>
      </c>
      <c r="N149" s="28">
        <f t="shared" si="50"/>
        <v>410</v>
      </c>
      <c r="O149" s="28">
        <f t="shared" si="51"/>
        <v>4549</v>
      </c>
      <c r="P149" s="28">
        <f t="shared" si="51"/>
        <v>609</v>
      </c>
      <c r="Q149" s="28">
        <f t="shared" si="52"/>
        <v>5158</v>
      </c>
    </row>
    <row r="150" spans="1:17" ht="20.100000000000001" customHeight="1">
      <c r="A150" s="26">
        <v>10</v>
      </c>
      <c r="B150" s="27" t="s">
        <v>99</v>
      </c>
      <c r="C150" s="28">
        <v>72</v>
      </c>
      <c r="D150" s="28">
        <v>5</v>
      </c>
      <c r="E150" s="28">
        <f t="shared" si="47"/>
        <v>77</v>
      </c>
      <c r="F150" s="28">
        <v>0</v>
      </c>
      <c r="G150" s="28">
        <v>0</v>
      </c>
      <c r="H150" s="28">
        <f t="shared" si="48"/>
        <v>0</v>
      </c>
      <c r="I150" s="28">
        <v>0</v>
      </c>
      <c r="J150" s="28">
        <v>0</v>
      </c>
      <c r="K150" s="28">
        <f t="shared" si="49"/>
        <v>0</v>
      </c>
      <c r="L150" s="28">
        <v>8</v>
      </c>
      <c r="M150" s="28">
        <v>0</v>
      </c>
      <c r="N150" s="28">
        <f t="shared" si="50"/>
        <v>8</v>
      </c>
      <c r="O150" s="28">
        <f t="shared" si="51"/>
        <v>80</v>
      </c>
      <c r="P150" s="28">
        <f t="shared" si="51"/>
        <v>5</v>
      </c>
      <c r="Q150" s="28">
        <f t="shared" si="52"/>
        <v>85</v>
      </c>
    </row>
    <row r="151" spans="1:17" ht="20.100000000000001" customHeight="1">
      <c r="A151" s="26">
        <v>11</v>
      </c>
      <c r="B151" s="27" t="s">
        <v>100</v>
      </c>
      <c r="C151" s="28">
        <v>0</v>
      </c>
      <c r="D151" s="28">
        <v>0</v>
      </c>
      <c r="E151" s="28">
        <f t="shared" si="47"/>
        <v>0</v>
      </c>
      <c r="F151" s="28">
        <v>0</v>
      </c>
      <c r="G151" s="28">
        <v>0</v>
      </c>
      <c r="H151" s="28">
        <f t="shared" si="48"/>
        <v>0</v>
      </c>
      <c r="I151" s="28">
        <v>0</v>
      </c>
      <c r="J151" s="28">
        <v>0</v>
      </c>
      <c r="K151" s="28">
        <f t="shared" si="49"/>
        <v>0</v>
      </c>
      <c r="L151" s="28">
        <f>8-8</f>
        <v>0</v>
      </c>
      <c r="M151" s="28">
        <v>0</v>
      </c>
      <c r="N151" s="28">
        <f t="shared" si="50"/>
        <v>0</v>
      </c>
      <c r="O151" s="28">
        <f t="shared" si="51"/>
        <v>0</v>
      </c>
      <c r="P151" s="28">
        <f t="shared" si="51"/>
        <v>0</v>
      </c>
      <c r="Q151" s="28">
        <f t="shared" si="52"/>
        <v>0</v>
      </c>
    </row>
    <row r="152" spans="1:17" ht="20.100000000000001" customHeight="1">
      <c r="A152" s="26">
        <v>12</v>
      </c>
      <c r="B152" s="27" t="s">
        <v>101</v>
      </c>
      <c r="C152" s="28">
        <v>55</v>
      </c>
      <c r="D152" s="28">
        <v>4</v>
      </c>
      <c r="E152" s="28">
        <f t="shared" si="47"/>
        <v>59</v>
      </c>
      <c r="F152" s="28">
        <v>0</v>
      </c>
      <c r="G152" s="28">
        <v>0</v>
      </c>
      <c r="H152" s="28">
        <f t="shared" si="48"/>
        <v>0</v>
      </c>
      <c r="I152" s="28">
        <v>0</v>
      </c>
      <c r="J152" s="28">
        <v>0</v>
      </c>
      <c r="K152" s="28">
        <f t="shared" si="49"/>
        <v>0</v>
      </c>
      <c r="L152" s="28">
        <v>8</v>
      </c>
      <c r="M152" s="28">
        <v>0</v>
      </c>
      <c r="N152" s="28">
        <f t="shared" si="50"/>
        <v>8</v>
      </c>
      <c r="O152" s="28">
        <f t="shared" si="51"/>
        <v>63</v>
      </c>
      <c r="P152" s="28">
        <f t="shared" si="51"/>
        <v>4</v>
      </c>
      <c r="Q152" s="28">
        <f t="shared" si="52"/>
        <v>67</v>
      </c>
    </row>
    <row r="153" spans="1:17" ht="20.100000000000001" customHeight="1">
      <c r="A153" s="26">
        <v>13</v>
      </c>
      <c r="B153" s="27" t="s">
        <v>102</v>
      </c>
      <c r="C153" s="28">
        <v>0</v>
      </c>
      <c r="D153" s="28">
        <v>0</v>
      </c>
      <c r="E153" s="28">
        <f t="shared" si="47"/>
        <v>0</v>
      </c>
      <c r="F153" s="28">
        <v>0</v>
      </c>
      <c r="G153" s="28">
        <v>0</v>
      </c>
      <c r="H153" s="28">
        <f t="shared" si="48"/>
        <v>0</v>
      </c>
      <c r="I153" s="28">
        <v>0</v>
      </c>
      <c r="J153" s="28">
        <v>0</v>
      </c>
      <c r="K153" s="28">
        <f t="shared" si="49"/>
        <v>0</v>
      </c>
      <c r="L153" s="28">
        <f>8-8</f>
        <v>0</v>
      </c>
      <c r="M153" s="28">
        <v>0</v>
      </c>
      <c r="N153" s="28">
        <f t="shared" si="50"/>
        <v>0</v>
      </c>
      <c r="O153" s="28">
        <f t="shared" si="51"/>
        <v>0</v>
      </c>
      <c r="P153" s="28">
        <f t="shared" si="51"/>
        <v>0</v>
      </c>
      <c r="Q153" s="28">
        <f t="shared" si="52"/>
        <v>0</v>
      </c>
    </row>
    <row r="154" spans="1:17" ht="20.100000000000001" customHeight="1">
      <c r="A154" s="26">
        <v>14</v>
      </c>
      <c r="B154" s="27" t="s">
        <v>103</v>
      </c>
      <c r="C154" s="28">
        <v>0</v>
      </c>
      <c r="D154" s="28">
        <v>0</v>
      </c>
      <c r="E154" s="28">
        <f t="shared" si="47"/>
        <v>0</v>
      </c>
      <c r="F154" s="28">
        <v>0</v>
      </c>
      <c r="G154" s="28">
        <v>0</v>
      </c>
      <c r="H154" s="28">
        <f t="shared" si="48"/>
        <v>0</v>
      </c>
      <c r="I154" s="28">
        <v>0</v>
      </c>
      <c r="J154" s="28">
        <v>0</v>
      </c>
      <c r="K154" s="28">
        <f t="shared" si="49"/>
        <v>0</v>
      </c>
      <c r="L154" s="28">
        <v>0</v>
      </c>
      <c r="M154" s="28">
        <v>0</v>
      </c>
      <c r="N154" s="28">
        <f t="shared" si="50"/>
        <v>0</v>
      </c>
      <c r="O154" s="28">
        <f t="shared" si="51"/>
        <v>0</v>
      </c>
      <c r="P154" s="28">
        <f t="shared" si="51"/>
        <v>0</v>
      </c>
      <c r="Q154" s="28">
        <f t="shared" si="52"/>
        <v>0</v>
      </c>
    </row>
    <row r="155" spans="1:17" ht="20.100000000000001" customHeight="1">
      <c r="A155" s="26">
        <v>15</v>
      </c>
      <c r="B155" s="27" t="s">
        <v>104</v>
      </c>
      <c r="C155" s="28">
        <v>0</v>
      </c>
      <c r="D155" s="28">
        <v>0</v>
      </c>
      <c r="E155" s="28">
        <f t="shared" si="47"/>
        <v>0</v>
      </c>
      <c r="F155" s="28">
        <v>0</v>
      </c>
      <c r="G155" s="28">
        <v>0</v>
      </c>
      <c r="H155" s="28">
        <f t="shared" si="48"/>
        <v>0</v>
      </c>
      <c r="I155" s="28">
        <v>0</v>
      </c>
      <c r="J155" s="28">
        <v>0</v>
      </c>
      <c r="K155" s="28">
        <f t="shared" si="49"/>
        <v>0</v>
      </c>
      <c r="L155" s="28">
        <f>8-8</f>
        <v>0</v>
      </c>
      <c r="M155" s="28">
        <v>0</v>
      </c>
      <c r="N155" s="28">
        <f t="shared" si="50"/>
        <v>0</v>
      </c>
      <c r="O155" s="28">
        <f t="shared" si="51"/>
        <v>0</v>
      </c>
      <c r="P155" s="28">
        <f t="shared" si="51"/>
        <v>0</v>
      </c>
      <c r="Q155" s="28">
        <f t="shared" si="52"/>
        <v>0</v>
      </c>
    </row>
    <row r="156" spans="1:17" ht="20.100000000000001" customHeight="1">
      <c r="A156" s="26">
        <v>16</v>
      </c>
      <c r="B156" s="27" t="s">
        <v>105</v>
      </c>
      <c r="C156" s="28">
        <v>50</v>
      </c>
      <c r="D156" s="28">
        <v>7</v>
      </c>
      <c r="E156" s="28">
        <f t="shared" si="47"/>
        <v>57</v>
      </c>
      <c r="F156" s="28">
        <v>0</v>
      </c>
      <c r="G156" s="28">
        <v>0</v>
      </c>
      <c r="H156" s="28">
        <f t="shared" si="48"/>
        <v>0</v>
      </c>
      <c r="I156" s="28">
        <v>0</v>
      </c>
      <c r="J156" s="28">
        <v>0</v>
      </c>
      <c r="K156" s="28">
        <f t="shared" si="49"/>
        <v>0</v>
      </c>
      <c r="L156" s="28">
        <v>8</v>
      </c>
      <c r="M156" s="28">
        <v>0</v>
      </c>
      <c r="N156" s="28">
        <f t="shared" si="50"/>
        <v>8</v>
      </c>
      <c r="O156" s="28">
        <f t="shared" si="51"/>
        <v>58</v>
      </c>
      <c r="P156" s="28">
        <f t="shared" si="51"/>
        <v>7</v>
      </c>
      <c r="Q156" s="28">
        <f t="shared" si="52"/>
        <v>65</v>
      </c>
    </row>
    <row r="157" spans="1:17" ht="25.5" customHeight="1">
      <c r="A157" s="26">
        <v>17</v>
      </c>
      <c r="B157" s="27" t="s">
        <v>106</v>
      </c>
      <c r="C157" s="28">
        <f>300-67.73</f>
        <v>232.26999999999998</v>
      </c>
      <c r="D157" s="28">
        <v>25</v>
      </c>
      <c r="E157" s="28">
        <f t="shared" si="47"/>
        <v>257.27</v>
      </c>
      <c r="F157" s="28">
        <v>0</v>
      </c>
      <c r="G157" s="28">
        <v>0</v>
      </c>
      <c r="H157" s="28">
        <f t="shared" si="48"/>
        <v>0</v>
      </c>
      <c r="I157" s="28">
        <v>0</v>
      </c>
      <c r="J157" s="28">
        <v>0</v>
      </c>
      <c r="K157" s="28">
        <f t="shared" si="49"/>
        <v>0</v>
      </c>
      <c r="L157" s="28">
        <v>35</v>
      </c>
      <c r="M157" s="28">
        <v>5</v>
      </c>
      <c r="N157" s="28">
        <f t="shared" si="50"/>
        <v>40</v>
      </c>
      <c r="O157" s="28">
        <f t="shared" si="51"/>
        <v>267.27</v>
      </c>
      <c r="P157" s="28">
        <f t="shared" si="51"/>
        <v>30</v>
      </c>
      <c r="Q157" s="28">
        <f t="shared" si="52"/>
        <v>297.27</v>
      </c>
    </row>
    <row r="158" spans="1:17" s="14" customFormat="1" ht="27.75" customHeight="1">
      <c r="A158" s="29"/>
      <c r="B158" s="30" t="s">
        <v>98</v>
      </c>
      <c r="C158" s="31">
        <f t="shared" ref="C158:Q158" si="56">SUM(C149:C157)</f>
        <v>4408.2700000000004</v>
      </c>
      <c r="D158" s="31">
        <f t="shared" si="56"/>
        <v>573</v>
      </c>
      <c r="E158" s="31">
        <f t="shared" si="56"/>
        <v>4981.2700000000004</v>
      </c>
      <c r="F158" s="31">
        <f t="shared" si="56"/>
        <v>90</v>
      </c>
      <c r="G158" s="31">
        <f t="shared" si="56"/>
        <v>35</v>
      </c>
      <c r="H158" s="31">
        <f t="shared" si="56"/>
        <v>125</v>
      </c>
      <c r="I158" s="31">
        <f t="shared" si="56"/>
        <v>90</v>
      </c>
      <c r="J158" s="31">
        <f t="shared" si="56"/>
        <v>2</v>
      </c>
      <c r="K158" s="31">
        <f t="shared" si="56"/>
        <v>92</v>
      </c>
      <c r="L158" s="31">
        <f t="shared" si="56"/>
        <v>429</v>
      </c>
      <c r="M158" s="31">
        <f t="shared" si="56"/>
        <v>45</v>
      </c>
      <c r="N158" s="31">
        <f t="shared" si="56"/>
        <v>474</v>
      </c>
      <c r="O158" s="31">
        <f t="shared" si="56"/>
        <v>5017.2700000000004</v>
      </c>
      <c r="P158" s="31">
        <f t="shared" si="56"/>
        <v>655</v>
      </c>
      <c r="Q158" s="31">
        <f t="shared" si="56"/>
        <v>5672.27</v>
      </c>
    </row>
    <row r="159" spans="1:17" ht="20.100000000000001" customHeight="1">
      <c r="A159" s="26">
        <v>18</v>
      </c>
      <c r="B159" s="27" t="s">
        <v>107</v>
      </c>
      <c r="C159" s="28">
        <v>710</v>
      </c>
      <c r="D159" s="28">
        <v>24</v>
      </c>
      <c r="E159" s="28">
        <f t="shared" si="47"/>
        <v>734</v>
      </c>
      <c r="F159" s="28">
        <v>15</v>
      </c>
      <c r="G159" s="28">
        <v>0</v>
      </c>
      <c r="H159" s="28">
        <f t="shared" si="48"/>
        <v>15</v>
      </c>
      <c r="I159" s="28">
        <v>0</v>
      </c>
      <c r="J159" s="28">
        <v>0</v>
      </c>
      <c r="K159" s="28">
        <f t="shared" si="49"/>
        <v>0</v>
      </c>
      <c r="L159" s="28">
        <v>4</v>
      </c>
      <c r="M159" s="28">
        <v>1.22</v>
      </c>
      <c r="N159" s="28">
        <f t="shared" si="50"/>
        <v>5.22</v>
      </c>
      <c r="O159" s="28">
        <f t="shared" si="51"/>
        <v>729</v>
      </c>
      <c r="P159" s="28">
        <f t="shared" si="51"/>
        <v>25.22</v>
      </c>
      <c r="Q159" s="28">
        <f t="shared" si="52"/>
        <v>754.22</v>
      </c>
    </row>
    <row r="160" spans="1:17" ht="19.5" customHeight="1">
      <c r="A160" s="26">
        <v>19</v>
      </c>
      <c r="B160" s="27" t="s">
        <v>108</v>
      </c>
      <c r="C160" s="28">
        <v>320</v>
      </c>
      <c r="D160" s="28">
        <v>38</v>
      </c>
      <c r="E160" s="28">
        <f t="shared" si="47"/>
        <v>358</v>
      </c>
      <c r="F160" s="28">
        <v>60</v>
      </c>
      <c r="G160" s="28">
        <v>0</v>
      </c>
      <c r="H160" s="28">
        <f t="shared" si="48"/>
        <v>60</v>
      </c>
      <c r="I160" s="28">
        <v>0</v>
      </c>
      <c r="J160" s="28">
        <v>0</v>
      </c>
      <c r="K160" s="28">
        <f t="shared" si="49"/>
        <v>0</v>
      </c>
      <c r="L160" s="28">
        <v>67.5</v>
      </c>
      <c r="M160" s="28">
        <v>2.25</v>
      </c>
      <c r="N160" s="28">
        <f t="shared" si="50"/>
        <v>69.75</v>
      </c>
      <c r="O160" s="28">
        <f t="shared" si="51"/>
        <v>447.5</v>
      </c>
      <c r="P160" s="28">
        <f t="shared" si="51"/>
        <v>40.25</v>
      </c>
      <c r="Q160" s="28">
        <f t="shared" si="52"/>
        <v>487.75</v>
      </c>
    </row>
    <row r="161" spans="1:17" ht="19.5" customHeight="1">
      <c r="A161" s="26">
        <v>20</v>
      </c>
      <c r="B161" s="27" t="s">
        <v>109</v>
      </c>
      <c r="C161" s="28">
        <f>37-36.77</f>
        <v>0.22999999999999687</v>
      </c>
      <c r="D161" s="28">
        <v>0</v>
      </c>
      <c r="E161" s="28">
        <f t="shared" si="47"/>
        <v>0.22999999999999687</v>
      </c>
      <c r="F161" s="28">
        <f>45-10</f>
        <v>35</v>
      </c>
      <c r="G161" s="28">
        <f>3.03-2.5</f>
        <v>0.5299999999999998</v>
      </c>
      <c r="H161" s="28">
        <f t="shared" si="48"/>
        <v>35.53</v>
      </c>
      <c r="I161" s="28">
        <f>30-5</f>
        <v>25</v>
      </c>
      <c r="J161" s="28">
        <v>0</v>
      </c>
      <c r="K161" s="28">
        <f t="shared" si="49"/>
        <v>25</v>
      </c>
      <c r="L161" s="28">
        <v>7.5</v>
      </c>
      <c r="M161" s="28">
        <v>0</v>
      </c>
      <c r="N161" s="28">
        <f t="shared" si="50"/>
        <v>7.5</v>
      </c>
      <c r="O161" s="28">
        <f t="shared" si="51"/>
        <v>67.72999999999999</v>
      </c>
      <c r="P161" s="28">
        <f t="shared" si="51"/>
        <v>0.5299999999999998</v>
      </c>
      <c r="Q161" s="28">
        <f t="shared" si="52"/>
        <v>68.259999999999991</v>
      </c>
    </row>
    <row r="162" spans="1:17" s="14" customFormat="1" ht="19.5" customHeight="1">
      <c r="A162" s="29"/>
      <c r="B162" s="30" t="s">
        <v>108</v>
      </c>
      <c r="C162" s="31">
        <f t="shared" ref="C162:Q162" si="57">+C160+C161</f>
        <v>320.23</v>
      </c>
      <c r="D162" s="31">
        <f t="shared" si="57"/>
        <v>38</v>
      </c>
      <c r="E162" s="31">
        <f t="shared" si="57"/>
        <v>358.23</v>
      </c>
      <c r="F162" s="31">
        <f t="shared" si="57"/>
        <v>95</v>
      </c>
      <c r="G162" s="31">
        <f t="shared" si="57"/>
        <v>0.5299999999999998</v>
      </c>
      <c r="H162" s="31">
        <f t="shared" si="57"/>
        <v>95.53</v>
      </c>
      <c r="I162" s="31">
        <f t="shared" si="57"/>
        <v>25</v>
      </c>
      <c r="J162" s="31">
        <f t="shared" si="57"/>
        <v>0</v>
      </c>
      <c r="K162" s="31">
        <f t="shared" si="57"/>
        <v>25</v>
      </c>
      <c r="L162" s="31">
        <f t="shared" si="57"/>
        <v>75</v>
      </c>
      <c r="M162" s="31">
        <f t="shared" si="57"/>
        <v>2.25</v>
      </c>
      <c r="N162" s="31">
        <f t="shared" si="57"/>
        <v>77.25</v>
      </c>
      <c r="O162" s="31">
        <f t="shared" si="57"/>
        <v>515.23</v>
      </c>
      <c r="P162" s="31">
        <f t="shared" si="57"/>
        <v>40.78</v>
      </c>
      <c r="Q162" s="31">
        <f t="shared" si="57"/>
        <v>556.01</v>
      </c>
    </row>
    <row r="163" spans="1:17" ht="19.5" customHeight="1">
      <c r="A163" s="26">
        <v>21</v>
      </c>
      <c r="B163" s="27" t="s">
        <v>110</v>
      </c>
      <c r="C163" s="28">
        <v>3500</v>
      </c>
      <c r="D163" s="28">
        <v>350</v>
      </c>
      <c r="E163" s="28">
        <f t="shared" si="47"/>
        <v>3850</v>
      </c>
      <c r="F163" s="28">
        <v>65</v>
      </c>
      <c r="G163" s="28">
        <v>10</v>
      </c>
      <c r="H163" s="28">
        <f t="shared" si="48"/>
        <v>75</v>
      </c>
      <c r="I163" s="28">
        <v>49</v>
      </c>
      <c r="J163" s="28">
        <v>1.26</v>
      </c>
      <c r="K163" s="28">
        <f t="shared" si="49"/>
        <v>50.26</v>
      </c>
      <c r="L163" s="28">
        <v>450.25</v>
      </c>
      <c r="M163" s="28">
        <v>30</v>
      </c>
      <c r="N163" s="28">
        <f t="shared" si="50"/>
        <v>480.25</v>
      </c>
      <c r="O163" s="28">
        <f t="shared" si="51"/>
        <v>4064.25</v>
      </c>
      <c r="P163" s="28">
        <f t="shared" si="51"/>
        <v>391.26</v>
      </c>
      <c r="Q163" s="28">
        <f t="shared" si="52"/>
        <v>4455.51</v>
      </c>
    </row>
    <row r="164" spans="1:17" ht="20.100000000000001" customHeight="1">
      <c r="A164" s="26">
        <v>22</v>
      </c>
      <c r="B164" s="27" t="s">
        <v>111</v>
      </c>
      <c r="C164" s="28">
        <v>500</v>
      </c>
      <c r="D164" s="28">
        <v>35</v>
      </c>
      <c r="E164" s="28">
        <f t="shared" si="47"/>
        <v>535</v>
      </c>
      <c r="F164" s="28">
        <v>18.75</v>
      </c>
      <c r="G164" s="28">
        <v>0</v>
      </c>
      <c r="H164" s="28">
        <f t="shared" si="48"/>
        <v>18.75</v>
      </c>
      <c r="I164" s="28">
        <v>0</v>
      </c>
      <c r="J164" s="28">
        <v>0</v>
      </c>
      <c r="K164" s="28">
        <f t="shared" si="49"/>
        <v>0</v>
      </c>
      <c r="L164" s="28">
        <v>37.5</v>
      </c>
      <c r="M164" s="28">
        <v>10.5</v>
      </c>
      <c r="N164" s="28">
        <f t="shared" si="50"/>
        <v>48</v>
      </c>
      <c r="O164" s="28">
        <f t="shared" si="51"/>
        <v>556.25</v>
      </c>
      <c r="P164" s="28">
        <f t="shared" si="51"/>
        <v>45.5</v>
      </c>
      <c r="Q164" s="28">
        <f t="shared" si="52"/>
        <v>601.75</v>
      </c>
    </row>
    <row r="165" spans="1:17" ht="20.100000000000001" customHeight="1">
      <c r="A165" s="26">
        <v>23</v>
      </c>
      <c r="B165" s="27" t="s">
        <v>112</v>
      </c>
      <c r="C165" s="28">
        <v>120</v>
      </c>
      <c r="D165" s="28">
        <v>0</v>
      </c>
      <c r="E165" s="28">
        <f t="shared" si="47"/>
        <v>120</v>
      </c>
      <c r="F165" s="28">
        <v>20</v>
      </c>
      <c r="G165" s="28">
        <v>5</v>
      </c>
      <c r="H165" s="28">
        <f t="shared" si="48"/>
        <v>25</v>
      </c>
      <c r="I165" s="28">
        <v>10</v>
      </c>
      <c r="J165" s="28">
        <v>0</v>
      </c>
      <c r="K165" s="28">
        <f t="shared" si="49"/>
        <v>10</v>
      </c>
      <c r="L165" s="28">
        <v>14</v>
      </c>
      <c r="M165" s="28">
        <v>3</v>
      </c>
      <c r="N165" s="28">
        <f t="shared" si="50"/>
        <v>17</v>
      </c>
      <c r="O165" s="28">
        <f t="shared" si="51"/>
        <v>164</v>
      </c>
      <c r="P165" s="28">
        <f t="shared" si="51"/>
        <v>8</v>
      </c>
      <c r="Q165" s="28">
        <f t="shared" si="52"/>
        <v>172</v>
      </c>
    </row>
    <row r="166" spans="1:17" s="14" customFormat="1" ht="20.100000000000001" customHeight="1">
      <c r="A166" s="29"/>
      <c r="B166" s="30" t="s">
        <v>111</v>
      </c>
      <c r="C166" s="31">
        <f t="shared" ref="C166:Q166" si="58">+C164+C165</f>
        <v>620</v>
      </c>
      <c r="D166" s="31">
        <f t="shared" si="58"/>
        <v>35</v>
      </c>
      <c r="E166" s="31">
        <f t="shared" si="58"/>
        <v>655</v>
      </c>
      <c r="F166" s="31">
        <f t="shared" si="58"/>
        <v>38.75</v>
      </c>
      <c r="G166" s="31">
        <f t="shared" si="58"/>
        <v>5</v>
      </c>
      <c r="H166" s="31">
        <f t="shared" si="58"/>
        <v>43.75</v>
      </c>
      <c r="I166" s="31">
        <f t="shared" si="58"/>
        <v>10</v>
      </c>
      <c r="J166" s="31">
        <f t="shared" si="58"/>
        <v>0</v>
      </c>
      <c r="K166" s="31">
        <f t="shared" si="58"/>
        <v>10</v>
      </c>
      <c r="L166" s="31">
        <f t="shared" si="58"/>
        <v>51.5</v>
      </c>
      <c r="M166" s="31">
        <f t="shared" si="58"/>
        <v>13.5</v>
      </c>
      <c r="N166" s="31">
        <f t="shared" si="58"/>
        <v>65</v>
      </c>
      <c r="O166" s="31">
        <f t="shared" si="58"/>
        <v>720.25</v>
      </c>
      <c r="P166" s="31">
        <f t="shared" si="58"/>
        <v>53.5</v>
      </c>
      <c r="Q166" s="31">
        <f t="shared" si="58"/>
        <v>773.75</v>
      </c>
    </row>
    <row r="167" spans="1:17" ht="20.100000000000001" customHeight="1">
      <c r="A167" s="26">
        <v>24</v>
      </c>
      <c r="B167" s="27" t="s">
        <v>113</v>
      </c>
      <c r="C167" s="28">
        <f>344+15</f>
        <v>359</v>
      </c>
      <c r="D167" s="28">
        <v>90</v>
      </c>
      <c r="E167" s="28">
        <f t="shared" si="47"/>
        <v>449</v>
      </c>
      <c r="F167" s="28">
        <v>0</v>
      </c>
      <c r="G167" s="28">
        <v>0</v>
      </c>
      <c r="H167" s="28">
        <f t="shared" si="48"/>
        <v>0</v>
      </c>
      <c r="I167" s="28">
        <f>15+5</f>
        <v>20</v>
      </c>
      <c r="J167" s="28">
        <v>1.22</v>
      </c>
      <c r="K167" s="28">
        <f t="shared" si="49"/>
        <v>21.22</v>
      </c>
      <c r="L167" s="28">
        <v>30</v>
      </c>
      <c r="M167" s="28">
        <v>10</v>
      </c>
      <c r="N167" s="28">
        <f t="shared" si="50"/>
        <v>40</v>
      </c>
      <c r="O167" s="28">
        <f t="shared" si="51"/>
        <v>409</v>
      </c>
      <c r="P167" s="28">
        <f t="shared" si="51"/>
        <v>101.22</v>
      </c>
      <c r="Q167" s="28">
        <f t="shared" si="52"/>
        <v>510.22</v>
      </c>
    </row>
    <row r="168" spans="1:17" ht="20.100000000000001" customHeight="1">
      <c r="A168" s="26">
        <v>25</v>
      </c>
      <c r="B168" s="27" t="s">
        <v>114</v>
      </c>
      <c r="C168" s="28">
        <f>525+20</f>
        <v>545</v>
      </c>
      <c r="D168" s="28">
        <v>35</v>
      </c>
      <c r="E168" s="28">
        <f t="shared" si="47"/>
        <v>580</v>
      </c>
      <c r="F168" s="28">
        <v>15</v>
      </c>
      <c r="G168" s="28">
        <v>5</v>
      </c>
      <c r="H168" s="28">
        <f t="shared" si="48"/>
        <v>20</v>
      </c>
      <c r="I168" s="28">
        <v>2</v>
      </c>
      <c r="J168" s="28">
        <v>0</v>
      </c>
      <c r="K168" s="28">
        <f t="shared" si="49"/>
        <v>2</v>
      </c>
      <c r="L168" s="28">
        <v>25</v>
      </c>
      <c r="M168" s="28">
        <v>5</v>
      </c>
      <c r="N168" s="28">
        <f t="shared" si="50"/>
        <v>30</v>
      </c>
      <c r="O168" s="28">
        <f t="shared" si="51"/>
        <v>587</v>
      </c>
      <c r="P168" s="28">
        <f t="shared" si="51"/>
        <v>45</v>
      </c>
      <c r="Q168" s="28">
        <f t="shared" si="52"/>
        <v>632</v>
      </c>
    </row>
    <row r="169" spans="1:17" ht="20.100000000000001" customHeight="1">
      <c r="A169" s="26">
        <v>26</v>
      </c>
      <c r="B169" s="27" t="s">
        <v>115</v>
      </c>
      <c r="C169" s="28">
        <v>150</v>
      </c>
      <c r="D169" s="28">
        <v>24</v>
      </c>
      <c r="E169" s="28">
        <f t="shared" si="47"/>
        <v>174</v>
      </c>
      <c r="F169" s="28">
        <v>0</v>
      </c>
      <c r="G169" s="28">
        <v>0</v>
      </c>
      <c r="H169" s="28">
        <f t="shared" si="48"/>
        <v>0</v>
      </c>
      <c r="I169" s="28">
        <v>0</v>
      </c>
      <c r="J169" s="28">
        <v>0</v>
      </c>
      <c r="K169" s="28">
        <f t="shared" si="49"/>
        <v>0</v>
      </c>
      <c r="L169" s="28">
        <v>15</v>
      </c>
      <c r="M169" s="28">
        <v>2</v>
      </c>
      <c r="N169" s="28">
        <f t="shared" si="50"/>
        <v>17</v>
      </c>
      <c r="O169" s="28">
        <f t="shared" si="51"/>
        <v>165</v>
      </c>
      <c r="P169" s="28">
        <f t="shared" si="51"/>
        <v>26</v>
      </c>
      <c r="Q169" s="28">
        <f t="shared" si="52"/>
        <v>191</v>
      </c>
    </row>
    <row r="170" spans="1:17" s="14" customFormat="1" ht="20.100000000000001" customHeight="1">
      <c r="A170" s="29"/>
      <c r="B170" s="30" t="s">
        <v>114</v>
      </c>
      <c r="C170" s="31">
        <f t="shared" ref="C170:Q170" si="59">+C168+C169</f>
        <v>695</v>
      </c>
      <c r="D170" s="31">
        <f t="shared" si="59"/>
        <v>59</v>
      </c>
      <c r="E170" s="31">
        <f t="shared" si="59"/>
        <v>754</v>
      </c>
      <c r="F170" s="31">
        <f t="shared" si="59"/>
        <v>15</v>
      </c>
      <c r="G170" s="31">
        <f t="shared" si="59"/>
        <v>5</v>
      </c>
      <c r="H170" s="31">
        <f t="shared" si="59"/>
        <v>20</v>
      </c>
      <c r="I170" s="31">
        <f t="shared" si="59"/>
        <v>2</v>
      </c>
      <c r="J170" s="31">
        <f t="shared" si="59"/>
        <v>0</v>
      </c>
      <c r="K170" s="31">
        <f t="shared" si="59"/>
        <v>2</v>
      </c>
      <c r="L170" s="31">
        <f t="shared" si="59"/>
        <v>40</v>
      </c>
      <c r="M170" s="31">
        <f t="shared" si="59"/>
        <v>7</v>
      </c>
      <c r="N170" s="31">
        <f t="shared" si="59"/>
        <v>47</v>
      </c>
      <c r="O170" s="31">
        <f t="shared" si="59"/>
        <v>752</v>
      </c>
      <c r="P170" s="31">
        <f t="shared" si="59"/>
        <v>71</v>
      </c>
      <c r="Q170" s="31">
        <f t="shared" si="59"/>
        <v>823</v>
      </c>
    </row>
    <row r="171" spans="1:17" ht="20.100000000000001" customHeight="1">
      <c r="A171" s="26">
        <v>27</v>
      </c>
      <c r="B171" s="27" t="s">
        <v>116</v>
      </c>
      <c r="C171" s="28">
        <v>172</v>
      </c>
      <c r="D171" s="28">
        <v>43</v>
      </c>
      <c r="E171" s="28">
        <f t="shared" si="47"/>
        <v>215</v>
      </c>
      <c r="F171" s="28">
        <v>22.5</v>
      </c>
      <c r="G171" s="28">
        <v>6.94</v>
      </c>
      <c r="H171" s="28">
        <f t="shared" si="48"/>
        <v>29.44</v>
      </c>
      <c r="I171" s="28">
        <v>0</v>
      </c>
      <c r="J171" s="28">
        <v>0</v>
      </c>
      <c r="K171" s="28">
        <f t="shared" si="49"/>
        <v>0</v>
      </c>
      <c r="L171" s="28">
        <v>37.5</v>
      </c>
      <c r="M171" s="28">
        <v>6.12</v>
      </c>
      <c r="N171" s="28">
        <f t="shared" si="50"/>
        <v>43.62</v>
      </c>
      <c r="O171" s="28">
        <f t="shared" si="51"/>
        <v>232</v>
      </c>
      <c r="P171" s="28">
        <f t="shared" si="51"/>
        <v>56.059999999999995</v>
      </c>
      <c r="Q171" s="28">
        <f t="shared" si="52"/>
        <v>288.06</v>
      </c>
    </row>
    <row r="172" spans="1:17" ht="20.100000000000001" customHeight="1">
      <c r="A172" s="45">
        <v>28</v>
      </c>
      <c r="B172" s="38" t="s">
        <v>117</v>
      </c>
      <c r="C172" s="28">
        <v>0</v>
      </c>
      <c r="D172" s="28">
        <v>0</v>
      </c>
      <c r="E172" s="28">
        <f t="shared" si="47"/>
        <v>0</v>
      </c>
      <c r="F172" s="28">
        <v>390</v>
      </c>
      <c r="G172" s="28">
        <v>100</v>
      </c>
      <c r="H172" s="28">
        <f t="shared" si="48"/>
        <v>490</v>
      </c>
      <c r="I172" s="28">
        <v>90</v>
      </c>
      <c r="J172" s="28">
        <v>3.06</v>
      </c>
      <c r="K172" s="28">
        <f t="shared" si="49"/>
        <v>93.06</v>
      </c>
      <c r="L172" s="28">
        <v>0</v>
      </c>
      <c r="M172" s="28">
        <v>0</v>
      </c>
      <c r="N172" s="28">
        <f t="shared" si="50"/>
        <v>0</v>
      </c>
      <c r="O172" s="28">
        <f t="shared" si="51"/>
        <v>480</v>
      </c>
      <c r="P172" s="28">
        <f t="shared" si="51"/>
        <v>103.06</v>
      </c>
      <c r="Q172" s="28">
        <f t="shared" si="52"/>
        <v>583.05999999999995</v>
      </c>
    </row>
    <row r="173" spans="1:17" ht="20.100000000000001" customHeight="1">
      <c r="A173" s="45">
        <v>29</v>
      </c>
      <c r="B173" s="38" t="s">
        <v>118</v>
      </c>
      <c r="C173" s="28">
        <v>0</v>
      </c>
      <c r="D173" s="28">
        <v>0</v>
      </c>
      <c r="E173" s="28">
        <f t="shared" si="47"/>
        <v>0</v>
      </c>
      <c r="F173" s="28">
        <v>430</v>
      </c>
      <c r="G173" s="28">
        <v>130</v>
      </c>
      <c r="H173" s="28">
        <f t="shared" si="48"/>
        <v>560</v>
      </c>
      <c r="I173" s="28">
        <v>113</v>
      </c>
      <c r="J173" s="28">
        <v>9.1</v>
      </c>
      <c r="K173" s="28">
        <f t="shared" si="49"/>
        <v>122.1</v>
      </c>
      <c r="L173" s="28">
        <v>42</v>
      </c>
      <c r="M173" s="28">
        <v>10</v>
      </c>
      <c r="N173" s="28">
        <f t="shared" si="50"/>
        <v>52</v>
      </c>
      <c r="O173" s="28">
        <f t="shared" si="51"/>
        <v>585</v>
      </c>
      <c r="P173" s="28">
        <f t="shared" si="51"/>
        <v>149.1</v>
      </c>
      <c r="Q173" s="28">
        <f t="shared" si="52"/>
        <v>734.1</v>
      </c>
    </row>
    <row r="174" spans="1:17" ht="20.100000000000001" customHeight="1">
      <c r="A174" s="45">
        <v>30</v>
      </c>
      <c r="B174" s="38" t="s">
        <v>119</v>
      </c>
      <c r="C174" s="28">
        <v>110</v>
      </c>
      <c r="D174" s="28">
        <v>18</v>
      </c>
      <c r="E174" s="28">
        <f t="shared" si="47"/>
        <v>128</v>
      </c>
      <c r="F174" s="28">
        <v>150</v>
      </c>
      <c r="G174" s="28">
        <v>50</v>
      </c>
      <c r="H174" s="28">
        <f t="shared" si="48"/>
        <v>200</v>
      </c>
      <c r="I174" s="28">
        <v>145</v>
      </c>
      <c r="J174" s="28">
        <v>10.130000000000001</v>
      </c>
      <c r="K174" s="28">
        <f t="shared" si="49"/>
        <v>155.13</v>
      </c>
      <c r="L174" s="28">
        <v>40</v>
      </c>
      <c r="M174" s="28">
        <v>3.06</v>
      </c>
      <c r="N174" s="28">
        <f t="shared" si="50"/>
        <v>43.06</v>
      </c>
      <c r="O174" s="28">
        <f t="shared" si="51"/>
        <v>445</v>
      </c>
      <c r="P174" s="28">
        <f t="shared" si="51"/>
        <v>81.19</v>
      </c>
      <c r="Q174" s="28">
        <f t="shared" si="52"/>
        <v>526.19000000000005</v>
      </c>
    </row>
    <row r="175" spans="1:17" ht="20.100000000000001" customHeight="1">
      <c r="A175" s="45">
        <v>31</v>
      </c>
      <c r="B175" s="38" t="s">
        <v>120</v>
      </c>
      <c r="C175" s="28">
        <v>82</v>
      </c>
      <c r="D175" s="28">
        <v>10</v>
      </c>
      <c r="E175" s="28">
        <f t="shared" si="47"/>
        <v>92</v>
      </c>
      <c r="F175" s="28">
        <v>127.5</v>
      </c>
      <c r="G175" s="28">
        <v>20</v>
      </c>
      <c r="H175" s="28">
        <f t="shared" si="48"/>
        <v>147.5</v>
      </c>
      <c r="I175" s="28">
        <v>60</v>
      </c>
      <c r="J175" s="28">
        <v>0</v>
      </c>
      <c r="K175" s="28">
        <f t="shared" si="49"/>
        <v>60</v>
      </c>
      <c r="L175" s="28">
        <v>30</v>
      </c>
      <c r="M175" s="28">
        <v>3.06</v>
      </c>
      <c r="N175" s="28">
        <f t="shared" si="50"/>
        <v>33.06</v>
      </c>
      <c r="O175" s="28">
        <f t="shared" si="51"/>
        <v>299.5</v>
      </c>
      <c r="P175" s="28">
        <f t="shared" si="51"/>
        <v>33.06</v>
      </c>
      <c r="Q175" s="28">
        <f t="shared" si="52"/>
        <v>332.56</v>
      </c>
    </row>
    <row r="176" spans="1:17" s="14" customFormat="1" ht="20.100000000000001" customHeight="1">
      <c r="A176" s="47"/>
      <c r="B176" s="39" t="s">
        <v>118</v>
      </c>
      <c r="C176" s="31">
        <f t="shared" ref="C176:Q176" si="60">+C173+C174+C175</f>
        <v>192</v>
      </c>
      <c r="D176" s="31">
        <f t="shared" si="60"/>
        <v>28</v>
      </c>
      <c r="E176" s="31">
        <f t="shared" si="60"/>
        <v>220</v>
      </c>
      <c r="F176" s="31">
        <f t="shared" si="60"/>
        <v>707.5</v>
      </c>
      <c r="G176" s="31">
        <f t="shared" si="60"/>
        <v>200</v>
      </c>
      <c r="H176" s="31">
        <f t="shared" si="60"/>
        <v>907.5</v>
      </c>
      <c r="I176" s="31">
        <f t="shared" si="60"/>
        <v>318</v>
      </c>
      <c r="J176" s="31">
        <f t="shared" si="60"/>
        <v>19.23</v>
      </c>
      <c r="K176" s="31">
        <f t="shared" si="60"/>
        <v>337.23</v>
      </c>
      <c r="L176" s="31">
        <f t="shared" si="60"/>
        <v>112</v>
      </c>
      <c r="M176" s="31">
        <f t="shared" si="60"/>
        <v>16.12</v>
      </c>
      <c r="N176" s="31">
        <f t="shared" si="60"/>
        <v>128.12</v>
      </c>
      <c r="O176" s="31">
        <f t="shared" si="60"/>
        <v>1329.5</v>
      </c>
      <c r="P176" s="31">
        <f t="shared" si="60"/>
        <v>263.35000000000002</v>
      </c>
      <c r="Q176" s="31">
        <f t="shared" si="60"/>
        <v>1592.85</v>
      </c>
    </row>
    <row r="177" spans="1:17" ht="20.100000000000001" customHeight="1">
      <c r="A177" s="45">
        <v>32</v>
      </c>
      <c r="B177" s="38" t="s">
        <v>121</v>
      </c>
      <c r="C177" s="28">
        <v>0</v>
      </c>
      <c r="D177" s="28">
        <v>0</v>
      </c>
      <c r="E177" s="28">
        <f t="shared" si="47"/>
        <v>0</v>
      </c>
      <c r="F177" s="28">
        <v>400.75</v>
      </c>
      <c r="G177" s="28">
        <v>85</v>
      </c>
      <c r="H177" s="28">
        <f t="shared" si="48"/>
        <v>485.75</v>
      </c>
      <c r="I177" s="28">
        <v>85</v>
      </c>
      <c r="J177" s="28">
        <v>10</v>
      </c>
      <c r="K177" s="28">
        <f t="shared" si="49"/>
        <v>95</v>
      </c>
      <c r="L177" s="28">
        <v>0</v>
      </c>
      <c r="M177" s="28">
        <v>0</v>
      </c>
      <c r="N177" s="28">
        <f t="shared" si="50"/>
        <v>0</v>
      </c>
      <c r="O177" s="28">
        <f t="shared" si="51"/>
        <v>485.75</v>
      </c>
      <c r="P177" s="28">
        <f t="shared" si="51"/>
        <v>95</v>
      </c>
      <c r="Q177" s="28">
        <f t="shared" si="52"/>
        <v>580.75</v>
      </c>
    </row>
    <row r="178" spans="1:17" ht="20.100000000000001" customHeight="1">
      <c r="A178" s="26">
        <v>33</v>
      </c>
      <c r="B178" s="27" t="s">
        <v>122</v>
      </c>
      <c r="C178" s="28">
        <v>450</v>
      </c>
      <c r="D178" s="28">
        <v>30</v>
      </c>
      <c r="E178" s="28">
        <f t="shared" si="47"/>
        <v>480</v>
      </c>
      <c r="F178" s="28">
        <f>37.5+10</f>
        <v>47.5</v>
      </c>
      <c r="G178" s="28">
        <f>12+2.5</f>
        <v>14.5</v>
      </c>
      <c r="H178" s="28">
        <f t="shared" si="48"/>
        <v>62</v>
      </c>
      <c r="I178" s="28">
        <v>0</v>
      </c>
      <c r="J178" s="28">
        <v>0</v>
      </c>
      <c r="K178" s="28">
        <f t="shared" si="49"/>
        <v>0</v>
      </c>
      <c r="L178" s="28">
        <v>23</v>
      </c>
      <c r="M178" s="28">
        <v>20</v>
      </c>
      <c r="N178" s="28">
        <f t="shared" si="50"/>
        <v>43</v>
      </c>
      <c r="O178" s="28">
        <f t="shared" si="51"/>
        <v>520.5</v>
      </c>
      <c r="P178" s="28">
        <f t="shared" si="51"/>
        <v>64.5</v>
      </c>
      <c r="Q178" s="28">
        <f t="shared" si="52"/>
        <v>585</v>
      </c>
    </row>
    <row r="179" spans="1:17" ht="20.100000000000001" customHeight="1">
      <c r="A179" s="26">
        <v>34</v>
      </c>
      <c r="B179" s="27" t="s">
        <v>123</v>
      </c>
      <c r="C179" s="28">
        <v>315</v>
      </c>
      <c r="D179" s="28">
        <v>36</v>
      </c>
      <c r="E179" s="28">
        <f t="shared" si="47"/>
        <v>351</v>
      </c>
      <c r="F179" s="28">
        <v>30</v>
      </c>
      <c r="G179" s="28">
        <v>3.03</v>
      </c>
      <c r="H179" s="28">
        <f t="shared" si="48"/>
        <v>33.03</v>
      </c>
      <c r="I179" s="28">
        <v>4</v>
      </c>
      <c r="J179" s="28">
        <v>0</v>
      </c>
      <c r="K179" s="28">
        <f t="shared" si="49"/>
        <v>4</v>
      </c>
      <c r="L179" s="28">
        <v>35</v>
      </c>
      <c r="M179" s="28">
        <v>4</v>
      </c>
      <c r="N179" s="28">
        <f t="shared" si="50"/>
        <v>39</v>
      </c>
      <c r="O179" s="28">
        <f t="shared" si="51"/>
        <v>384</v>
      </c>
      <c r="P179" s="28">
        <f t="shared" si="51"/>
        <v>43.03</v>
      </c>
      <c r="Q179" s="28">
        <f t="shared" si="52"/>
        <v>427.03</v>
      </c>
    </row>
    <row r="180" spans="1:17" ht="20.100000000000001" customHeight="1">
      <c r="A180" s="26">
        <v>35</v>
      </c>
      <c r="B180" s="27" t="s">
        <v>124</v>
      </c>
      <c r="C180" s="28">
        <v>431</v>
      </c>
      <c r="D180" s="28">
        <v>28</v>
      </c>
      <c r="E180" s="28">
        <f t="shared" si="47"/>
        <v>459</v>
      </c>
      <c r="F180" s="28">
        <v>0</v>
      </c>
      <c r="G180" s="28">
        <v>0</v>
      </c>
      <c r="H180" s="28">
        <f t="shared" si="48"/>
        <v>0</v>
      </c>
      <c r="I180" s="28">
        <v>32</v>
      </c>
      <c r="J180" s="28">
        <v>0</v>
      </c>
      <c r="K180" s="28">
        <f t="shared" si="49"/>
        <v>32</v>
      </c>
      <c r="L180" s="28">
        <v>40</v>
      </c>
      <c r="M180" s="28">
        <v>4.55</v>
      </c>
      <c r="N180" s="28">
        <f t="shared" si="50"/>
        <v>44.55</v>
      </c>
      <c r="O180" s="28">
        <f t="shared" si="51"/>
        <v>503</v>
      </c>
      <c r="P180" s="28">
        <f t="shared" si="51"/>
        <v>32.549999999999997</v>
      </c>
      <c r="Q180" s="28">
        <f t="shared" si="52"/>
        <v>535.54999999999995</v>
      </c>
    </row>
    <row r="181" spans="1:17" s="14" customFormat="1" ht="20.100000000000001" customHeight="1">
      <c r="A181" s="29"/>
      <c r="B181" s="30" t="s">
        <v>123</v>
      </c>
      <c r="C181" s="31">
        <f t="shared" ref="C181:Q181" si="61">+C179+C180</f>
        <v>746</v>
      </c>
      <c r="D181" s="31">
        <f t="shared" si="61"/>
        <v>64</v>
      </c>
      <c r="E181" s="31">
        <f t="shared" si="61"/>
        <v>810</v>
      </c>
      <c r="F181" s="31">
        <f t="shared" si="61"/>
        <v>30</v>
      </c>
      <c r="G181" s="31">
        <f t="shared" si="61"/>
        <v>3.03</v>
      </c>
      <c r="H181" s="31">
        <f t="shared" si="61"/>
        <v>33.03</v>
      </c>
      <c r="I181" s="31">
        <f t="shared" si="61"/>
        <v>36</v>
      </c>
      <c r="J181" s="31">
        <f t="shared" si="61"/>
        <v>0</v>
      </c>
      <c r="K181" s="31">
        <f t="shared" si="61"/>
        <v>36</v>
      </c>
      <c r="L181" s="31">
        <f t="shared" si="61"/>
        <v>75</v>
      </c>
      <c r="M181" s="31">
        <f t="shared" si="61"/>
        <v>8.5500000000000007</v>
      </c>
      <c r="N181" s="31">
        <f t="shared" si="61"/>
        <v>83.55</v>
      </c>
      <c r="O181" s="31">
        <f t="shared" si="61"/>
        <v>887</v>
      </c>
      <c r="P181" s="31">
        <f t="shared" si="61"/>
        <v>75.58</v>
      </c>
      <c r="Q181" s="31">
        <f t="shared" si="61"/>
        <v>962.57999999999993</v>
      </c>
    </row>
    <row r="182" spans="1:17" ht="20.100000000000001" customHeight="1">
      <c r="A182" s="26">
        <v>36</v>
      </c>
      <c r="B182" s="27" t="s">
        <v>125</v>
      </c>
      <c r="C182" s="28">
        <v>738</v>
      </c>
      <c r="D182" s="28">
        <v>46</v>
      </c>
      <c r="E182" s="28">
        <f t="shared" si="47"/>
        <v>784</v>
      </c>
      <c r="F182" s="28">
        <v>36</v>
      </c>
      <c r="G182" s="28">
        <v>0</v>
      </c>
      <c r="H182" s="28">
        <f t="shared" si="48"/>
        <v>36</v>
      </c>
      <c r="I182" s="28">
        <v>24</v>
      </c>
      <c r="J182" s="28">
        <v>0</v>
      </c>
      <c r="K182" s="28">
        <f t="shared" si="49"/>
        <v>24</v>
      </c>
      <c r="L182" s="28">
        <v>63.75</v>
      </c>
      <c r="M182" s="28">
        <v>6.12</v>
      </c>
      <c r="N182" s="28">
        <f t="shared" si="50"/>
        <v>69.87</v>
      </c>
      <c r="O182" s="28">
        <f t="shared" si="51"/>
        <v>861.75</v>
      </c>
      <c r="P182" s="28">
        <f t="shared" si="51"/>
        <v>52.12</v>
      </c>
      <c r="Q182" s="28">
        <f t="shared" si="52"/>
        <v>913.87</v>
      </c>
    </row>
    <row r="183" spans="1:17" ht="20.100000000000001" customHeight="1">
      <c r="A183" s="26">
        <v>37</v>
      </c>
      <c r="B183" s="27" t="s">
        <v>126</v>
      </c>
      <c r="C183" s="28">
        <v>970</v>
      </c>
      <c r="D183" s="28">
        <v>73</v>
      </c>
      <c r="E183" s="28">
        <f t="shared" si="47"/>
        <v>1043</v>
      </c>
      <c r="F183" s="28">
        <v>20</v>
      </c>
      <c r="G183" s="28">
        <v>5</v>
      </c>
      <c r="H183" s="28">
        <f t="shared" si="48"/>
        <v>25</v>
      </c>
      <c r="I183" s="28">
        <v>28</v>
      </c>
      <c r="J183" s="28">
        <v>0</v>
      </c>
      <c r="K183" s="28">
        <f t="shared" si="49"/>
        <v>28</v>
      </c>
      <c r="L183" s="28">
        <v>50</v>
      </c>
      <c r="M183" s="28">
        <v>13</v>
      </c>
      <c r="N183" s="28">
        <f t="shared" si="50"/>
        <v>63</v>
      </c>
      <c r="O183" s="28">
        <f t="shared" si="51"/>
        <v>1068</v>
      </c>
      <c r="P183" s="28">
        <f t="shared" si="51"/>
        <v>91</v>
      </c>
      <c r="Q183" s="28">
        <f t="shared" si="52"/>
        <v>1159</v>
      </c>
    </row>
    <row r="184" spans="1:17" ht="20.100000000000001" customHeight="1">
      <c r="A184" s="26">
        <v>38</v>
      </c>
      <c r="B184" s="27" t="s">
        <v>127</v>
      </c>
      <c r="C184" s="28">
        <v>150</v>
      </c>
      <c r="D184" s="28">
        <v>19</v>
      </c>
      <c r="E184" s="28">
        <f t="shared" si="47"/>
        <v>169</v>
      </c>
      <c r="F184" s="28">
        <v>60</v>
      </c>
      <c r="G184" s="28">
        <v>20</v>
      </c>
      <c r="H184" s="28">
        <f t="shared" si="48"/>
        <v>80</v>
      </c>
      <c r="I184" s="28">
        <v>55</v>
      </c>
      <c r="J184" s="28">
        <v>0</v>
      </c>
      <c r="K184" s="28">
        <f t="shared" si="49"/>
        <v>55</v>
      </c>
      <c r="L184" s="28">
        <v>20</v>
      </c>
      <c r="M184" s="28">
        <v>10</v>
      </c>
      <c r="N184" s="28">
        <f t="shared" si="50"/>
        <v>30</v>
      </c>
      <c r="O184" s="28">
        <f t="shared" si="51"/>
        <v>285</v>
      </c>
      <c r="P184" s="28">
        <f t="shared" si="51"/>
        <v>49</v>
      </c>
      <c r="Q184" s="28">
        <f t="shared" si="52"/>
        <v>334</v>
      </c>
    </row>
    <row r="185" spans="1:17" ht="20.100000000000001" customHeight="1">
      <c r="A185" s="26">
        <v>39</v>
      </c>
      <c r="B185" s="27" t="s">
        <v>128</v>
      </c>
      <c r="C185" s="28">
        <v>105</v>
      </c>
      <c r="D185" s="28">
        <v>25</v>
      </c>
      <c r="E185" s="28">
        <f t="shared" si="47"/>
        <v>130</v>
      </c>
      <c r="F185" s="28">
        <v>190</v>
      </c>
      <c r="G185" s="28">
        <v>50</v>
      </c>
      <c r="H185" s="28">
        <f t="shared" si="48"/>
        <v>240</v>
      </c>
      <c r="I185" s="28">
        <v>60</v>
      </c>
      <c r="J185" s="28">
        <v>0</v>
      </c>
      <c r="K185" s="28">
        <f t="shared" si="49"/>
        <v>60</v>
      </c>
      <c r="L185" s="28">
        <v>40</v>
      </c>
      <c r="M185" s="28">
        <v>15</v>
      </c>
      <c r="N185" s="28">
        <f t="shared" si="50"/>
        <v>55</v>
      </c>
      <c r="O185" s="28">
        <f t="shared" si="51"/>
        <v>395</v>
      </c>
      <c r="P185" s="28">
        <f t="shared" si="51"/>
        <v>90</v>
      </c>
      <c r="Q185" s="28">
        <f t="shared" si="52"/>
        <v>485</v>
      </c>
    </row>
    <row r="186" spans="1:17" s="14" customFormat="1" ht="20.100000000000001" customHeight="1">
      <c r="A186" s="29"/>
      <c r="B186" s="30" t="s">
        <v>126</v>
      </c>
      <c r="C186" s="31">
        <f t="shared" ref="C186:Q186" si="62">+C183+C184+C185</f>
        <v>1225</v>
      </c>
      <c r="D186" s="31">
        <f t="shared" si="62"/>
        <v>117</v>
      </c>
      <c r="E186" s="31">
        <f t="shared" si="62"/>
        <v>1342</v>
      </c>
      <c r="F186" s="31">
        <f t="shared" si="62"/>
        <v>270</v>
      </c>
      <c r="G186" s="31">
        <f t="shared" si="62"/>
        <v>75</v>
      </c>
      <c r="H186" s="31">
        <f t="shared" si="62"/>
        <v>345</v>
      </c>
      <c r="I186" s="31">
        <f t="shared" si="62"/>
        <v>143</v>
      </c>
      <c r="J186" s="31">
        <f t="shared" si="62"/>
        <v>0</v>
      </c>
      <c r="K186" s="31">
        <f t="shared" si="62"/>
        <v>143</v>
      </c>
      <c r="L186" s="31">
        <f t="shared" si="62"/>
        <v>110</v>
      </c>
      <c r="M186" s="31">
        <f t="shared" si="62"/>
        <v>38</v>
      </c>
      <c r="N186" s="31">
        <f t="shared" si="62"/>
        <v>148</v>
      </c>
      <c r="O186" s="31">
        <f t="shared" si="62"/>
        <v>1748</v>
      </c>
      <c r="P186" s="31">
        <f t="shared" si="62"/>
        <v>230</v>
      </c>
      <c r="Q186" s="31">
        <f t="shared" si="62"/>
        <v>1978</v>
      </c>
    </row>
    <row r="187" spans="1:17" s="15" customFormat="1" ht="20.100000000000001" customHeight="1">
      <c r="A187" s="40"/>
      <c r="B187" s="46" t="s">
        <v>129</v>
      </c>
      <c r="C187" s="42">
        <f t="shared" ref="C187:Q187" si="63">+C186+C182+C181+C178+C177+C176+C172+C171+C170+C167+C166+C163+C162+C159+C158+C148+C144+C141+C138</f>
        <v>18163</v>
      </c>
      <c r="D187" s="42">
        <f t="shared" si="63"/>
        <v>1765</v>
      </c>
      <c r="E187" s="42">
        <f t="shared" si="63"/>
        <v>19928</v>
      </c>
      <c r="F187" s="42">
        <f t="shared" si="63"/>
        <v>2316</v>
      </c>
      <c r="G187" s="42">
        <f t="shared" si="63"/>
        <v>567</v>
      </c>
      <c r="H187" s="42">
        <f t="shared" si="63"/>
        <v>2883</v>
      </c>
      <c r="I187" s="42">
        <f t="shared" si="63"/>
        <v>1167</v>
      </c>
      <c r="J187" s="42">
        <f t="shared" si="63"/>
        <v>37.999999999999993</v>
      </c>
      <c r="K187" s="42">
        <f t="shared" si="63"/>
        <v>1205</v>
      </c>
      <c r="L187" s="42">
        <f t="shared" si="63"/>
        <v>1928</v>
      </c>
      <c r="M187" s="42">
        <f t="shared" si="63"/>
        <v>256</v>
      </c>
      <c r="N187" s="42">
        <f t="shared" si="63"/>
        <v>2184</v>
      </c>
      <c r="O187" s="42">
        <f t="shared" si="63"/>
        <v>23574</v>
      </c>
      <c r="P187" s="42">
        <f t="shared" si="63"/>
        <v>2626</v>
      </c>
      <c r="Q187" s="42">
        <f t="shared" si="63"/>
        <v>26199.999999999996</v>
      </c>
    </row>
    <row r="188" spans="1:17" ht="20.100000000000001" customHeight="1">
      <c r="A188" s="26">
        <v>1</v>
      </c>
      <c r="B188" s="38" t="s">
        <v>130</v>
      </c>
      <c r="C188" s="28">
        <v>733.3</v>
      </c>
      <c r="D188" s="28">
        <v>236.99</v>
      </c>
      <c r="E188" s="28">
        <f t="shared" si="47"/>
        <v>970.29</v>
      </c>
      <c r="F188" s="28">
        <v>0</v>
      </c>
      <c r="G188" s="28">
        <v>0</v>
      </c>
      <c r="H188" s="28">
        <f t="shared" si="48"/>
        <v>0</v>
      </c>
      <c r="I188" s="28">
        <v>25.97</v>
      </c>
      <c r="J188" s="28">
        <v>19.04</v>
      </c>
      <c r="K188" s="28">
        <f t="shared" si="49"/>
        <v>45.01</v>
      </c>
      <c r="L188" s="28">
        <v>67.599999999999994</v>
      </c>
      <c r="M188" s="28">
        <v>36.4</v>
      </c>
      <c r="N188" s="28">
        <f t="shared" si="50"/>
        <v>104</v>
      </c>
      <c r="O188" s="28">
        <f t="shared" si="51"/>
        <v>826.87</v>
      </c>
      <c r="P188" s="28">
        <f t="shared" si="51"/>
        <v>292.43</v>
      </c>
      <c r="Q188" s="28">
        <f t="shared" si="52"/>
        <v>1119.3</v>
      </c>
    </row>
    <row r="189" spans="1:17" s="14" customFormat="1" ht="20.100000000000001" customHeight="1">
      <c r="A189" s="29"/>
      <c r="B189" s="39" t="s">
        <v>130</v>
      </c>
      <c r="C189" s="31">
        <f t="shared" ref="C189:Q189" si="64">C188</f>
        <v>733.3</v>
      </c>
      <c r="D189" s="31">
        <f t="shared" si="64"/>
        <v>236.99</v>
      </c>
      <c r="E189" s="31">
        <f t="shared" si="64"/>
        <v>970.29</v>
      </c>
      <c r="F189" s="31">
        <f t="shared" si="64"/>
        <v>0</v>
      </c>
      <c r="G189" s="31">
        <f t="shared" si="64"/>
        <v>0</v>
      </c>
      <c r="H189" s="31">
        <f t="shared" si="64"/>
        <v>0</v>
      </c>
      <c r="I189" s="31">
        <f t="shared" si="64"/>
        <v>25.97</v>
      </c>
      <c r="J189" s="31">
        <f t="shared" si="64"/>
        <v>19.04</v>
      </c>
      <c r="K189" s="31">
        <f t="shared" si="64"/>
        <v>45.01</v>
      </c>
      <c r="L189" s="31">
        <f t="shared" si="64"/>
        <v>67.599999999999994</v>
      </c>
      <c r="M189" s="31">
        <f t="shared" si="64"/>
        <v>36.4</v>
      </c>
      <c r="N189" s="31">
        <f t="shared" si="64"/>
        <v>104</v>
      </c>
      <c r="O189" s="31">
        <f t="shared" si="64"/>
        <v>826.87</v>
      </c>
      <c r="P189" s="31">
        <f t="shared" si="64"/>
        <v>292.43</v>
      </c>
      <c r="Q189" s="31">
        <f t="shared" si="64"/>
        <v>1119.3</v>
      </c>
    </row>
    <row r="190" spans="1:17" ht="20.100000000000001" customHeight="1">
      <c r="A190" s="26">
        <v>2</v>
      </c>
      <c r="B190" s="38" t="s">
        <v>131</v>
      </c>
      <c r="C190" s="28">
        <v>504.16</v>
      </c>
      <c r="D190" s="28">
        <v>24.91</v>
      </c>
      <c r="E190" s="28">
        <f t="shared" si="47"/>
        <v>529.07000000000005</v>
      </c>
      <c r="F190" s="28">
        <v>0</v>
      </c>
      <c r="G190" s="28">
        <v>0</v>
      </c>
      <c r="H190" s="28">
        <f t="shared" si="48"/>
        <v>0</v>
      </c>
      <c r="I190" s="28">
        <v>26.22</v>
      </c>
      <c r="J190" s="28">
        <v>17.47</v>
      </c>
      <c r="K190" s="28">
        <f t="shared" si="49"/>
        <v>43.69</v>
      </c>
      <c r="L190" s="28">
        <v>72.790000000000006</v>
      </c>
      <c r="M190" s="28">
        <v>18.95</v>
      </c>
      <c r="N190" s="28">
        <f t="shared" si="50"/>
        <v>91.740000000000009</v>
      </c>
      <c r="O190" s="28">
        <f t="shared" si="51"/>
        <v>603.16999999999996</v>
      </c>
      <c r="P190" s="28">
        <f t="shared" si="51"/>
        <v>61.33</v>
      </c>
      <c r="Q190" s="28">
        <f t="shared" si="52"/>
        <v>664.5</v>
      </c>
    </row>
    <row r="191" spans="1:17" ht="20.100000000000001" customHeight="1">
      <c r="A191" s="26">
        <v>3</v>
      </c>
      <c r="B191" s="38" t="s">
        <v>132</v>
      </c>
      <c r="C191" s="28">
        <v>275.49</v>
      </c>
      <c r="D191" s="28">
        <v>8.9</v>
      </c>
      <c r="E191" s="28">
        <f t="shared" si="47"/>
        <v>284.39</v>
      </c>
      <c r="F191" s="28">
        <v>0</v>
      </c>
      <c r="G191" s="28">
        <v>0</v>
      </c>
      <c r="H191" s="28">
        <f t="shared" si="48"/>
        <v>0</v>
      </c>
      <c r="I191" s="28">
        <v>0</v>
      </c>
      <c r="J191" s="28">
        <v>0</v>
      </c>
      <c r="K191" s="28">
        <f t="shared" si="49"/>
        <v>0</v>
      </c>
      <c r="L191" s="28">
        <v>42.95</v>
      </c>
      <c r="M191" s="28">
        <v>1.22</v>
      </c>
      <c r="N191" s="28">
        <f t="shared" si="50"/>
        <v>44.17</v>
      </c>
      <c r="O191" s="28">
        <f t="shared" si="51"/>
        <v>318.44</v>
      </c>
      <c r="P191" s="28">
        <f t="shared" si="51"/>
        <v>10.120000000000001</v>
      </c>
      <c r="Q191" s="28">
        <f t="shared" si="52"/>
        <v>328.56</v>
      </c>
    </row>
    <row r="192" spans="1:17" ht="20.100000000000001" customHeight="1">
      <c r="A192" s="26">
        <v>4</v>
      </c>
      <c r="B192" s="38" t="s">
        <v>133</v>
      </c>
      <c r="C192" s="28">
        <v>86.5</v>
      </c>
      <c r="D192" s="28">
        <v>30.57</v>
      </c>
      <c r="E192" s="28">
        <f t="shared" si="47"/>
        <v>117.07</v>
      </c>
      <c r="F192" s="28">
        <v>0</v>
      </c>
      <c r="G192" s="28">
        <v>0</v>
      </c>
      <c r="H192" s="28">
        <f t="shared" si="48"/>
        <v>0</v>
      </c>
      <c r="I192" s="28">
        <v>0</v>
      </c>
      <c r="J192" s="28">
        <v>0</v>
      </c>
      <c r="K192" s="28">
        <f t="shared" si="49"/>
        <v>0</v>
      </c>
      <c r="L192" s="28">
        <v>17.47</v>
      </c>
      <c r="M192" s="28">
        <v>1.22</v>
      </c>
      <c r="N192" s="28">
        <f t="shared" si="50"/>
        <v>18.689999999999998</v>
      </c>
      <c r="O192" s="28">
        <f t="shared" si="51"/>
        <v>103.97</v>
      </c>
      <c r="P192" s="28">
        <f t="shared" si="51"/>
        <v>31.79</v>
      </c>
      <c r="Q192" s="28">
        <f t="shared" si="52"/>
        <v>135.76</v>
      </c>
    </row>
    <row r="193" spans="1:17" s="14" customFormat="1" ht="20.100000000000001" customHeight="1">
      <c r="A193" s="29"/>
      <c r="B193" s="39" t="s">
        <v>131</v>
      </c>
      <c r="C193" s="31">
        <f t="shared" ref="C193:Q193" si="65">+C190+C191+C192</f>
        <v>866.15000000000009</v>
      </c>
      <c r="D193" s="31">
        <f t="shared" si="65"/>
        <v>64.38</v>
      </c>
      <c r="E193" s="31">
        <f t="shared" si="65"/>
        <v>930.53</v>
      </c>
      <c r="F193" s="31">
        <f t="shared" si="65"/>
        <v>0</v>
      </c>
      <c r="G193" s="31">
        <f t="shared" si="65"/>
        <v>0</v>
      </c>
      <c r="H193" s="31">
        <f t="shared" si="65"/>
        <v>0</v>
      </c>
      <c r="I193" s="31">
        <f t="shared" si="65"/>
        <v>26.22</v>
      </c>
      <c r="J193" s="31">
        <f t="shared" si="65"/>
        <v>17.47</v>
      </c>
      <c r="K193" s="31">
        <f t="shared" si="65"/>
        <v>43.69</v>
      </c>
      <c r="L193" s="31">
        <f t="shared" si="65"/>
        <v>133.21</v>
      </c>
      <c r="M193" s="31">
        <f t="shared" si="65"/>
        <v>21.389999999999997</v>
      </c>
      <c r="N193" s="31">
        <f t="shared" si="65"/>
        <v>154.60000000000002</v>
      </c>
      <c r="O193" s="31">
        <f t="shared" si="65"/>
        <v>1025.58</v>
      </c>
      <c r="P193" s="31">
        <f t="shared" si="65"/>
        <v>103.24000000000001</v>
      </c>
      <c r="Q193" s="31">
        <f t="shared" si="65"/>
        <v>1128.82</v>
      </c>
    </row>
    <row r="194" spans="1:17" ht="20.100000000000001" customHeight="1">
      <c r="A194" s="26">
        <v>5</v>
      </c>
      <c r="B194" s="38" t="s">
        <v>134</v>
      </c>
      <c r="C194" s="28">
        <v>793.91</v>
      </c>
      <c r="D194" s="28">
        <v>114.65</v>
      </c>
      <c r="E194" s="28">
        <f t="shared" si="47"/>
        <v>908.56</v>
      </c>
      <c r="F194" s="28">
        <v>0</v>
      </c>
      <c r="G194" s="28">
        <v>0</v>
      </c>
      <c r="H194" s="28">
        <f t="shared" si="48"/>
        <v>0</v>
      </c>
      <c r="I194" s="28">
        <v>32.35</v>
      </c>
      <c r="J194" s="28">
        <v>18.600000000000001</v>
      </c>
      <c r="K194" s="28">
        <f t="shared" si="49"/>
        <v>50.95</v>
      </c>
      <c r="L194" s="28">
        <v>93.59</v>
      </c>
      <c r="M194" s="28">
        <v>12.19</v>
      </c>
      <c r="N194" s="28">
        <f t="shared" si="50"/>
        <v>105.78</v>
      </c>
      <c r="O194" s="28">
        <f t="shared" si="51"/>
        <v>919.85</v>
      </c>
      <c r="P194" s="28">
        <f t="shared" si="51"/>
        <v>145.44</v>
      </c>
      <c r="Q194" s="28">
        <f t="shared" si="52"/>
        <v>1065.29</v>
      </c>
    </row>
    <row r="195" spans="1:17" ht="20.100000000000001" customHeight="1">
      <c r="A195" s="26">
        <v>6</v>
      </c>
      <c r="B195" s="38" t="s">
        <v>135</v>
      </c>
      <c r="C195" s="28">
        <v>629.72</v>
      </c>
      <c r="D195" s="28">
        <v>171.97</v>
      </c>
      <c r="E195" s="28">
        <f t="shared" si="47"/>
        <v>801.69</v>
      </c>
      <c r="F195" s="28">
        <v>0</v>
      </c>
      <c r="G195" s="28">
        <v>0</v>
      </c>
      <c r="H195" s="28">
        <f t="shared" si="48"/>
        <v>0</v>
      </c>
      <c r="I195" s="28">
        <v>0</v>
      </c>
      <c r="J195" s="28">
        <v>0</v>
      </c>
      <c r="K195" s="28">
        <f t="shared" si="49"/>
        <v>0</v>
      </c>
      <c r="L195" s="28">
        <v>88.96</v>
      </c>
      <c r="M195" s="28">
        <v>15.17</v>
      </c>
      <c r="N195" s="28">
        <f t="shared" si="50"/>
        <v>104.13</v>
      </c>
      <c r="O195" s="28">
        <f t="shared" si="51"/>
        <v>718.68000000000006</v>
      </c>
      <c r="P195" s="28">
        <f t="shared" si="51"/>
        <v>187.14</v>
      </c>
      <c r="Q195" s="28">
        <f t="shared" si="52"/>
        <v>905.82</v>
      </c>
    </row>
    <row r="196" spans="1:17" ht="20.100000000000001" customHeight="1">
      <c r="A196" s="26">
        <v>7</v>
      </c>
      <c r="B196" s="38" t="s">
        <v>136</v>
      </c>
      <c r="C196" s="28">
        <v>54.97</v>
      </c>
      <c r="D196" s="28">
        <v>15.29</v>
      </c>
      <c r="E196" s="28">
        <f t="shared" si="47"/>
        <v>70.259999999999991</v>
      </c>
      <c r="F196" s="28">
        <v>0</v>
      </c>
      <c r="G196" s="28">
        <v>0</v>
      </c>
      <c r="H196" s="28">
        <f t="shared" si="48"/>
        <v>0</v>
      </c>
      <c r="I196" s="28">
        <v>0</v>
      </c>
      <c r="J196" s="28">
        <v>0</v>
      </c>
      <c r="K196" s="28">
        <f t="shared" si="49"/>
        <v>0</v>
      </c>
      <c r="L196" s="28">
        <v>6.54</v>
      </c>
      <c r="M196" s="28">
        <v>4.37</v>
      </c>
      <c r="N196" s="28">
        <f t="shared" si="50"/>
        <v>10.91</v>
      </c>
      <c r="O196" s="28">
        <f t="shared" si="51"/>
        <v>61.51</v>
      </c>
      <c r="P196" s="28">
        <f t="shared" si="51"/>
        <v>19.66</v>
      </c>
      <c r="Q196" s="28">
        <f t="shared" si="52"/>
        <v>81.17</v>
      </c>
    </row>
    <row r="197" spans="1:17" s="14" customFormat="1" ht="20.100000000000001" customHeight="1">
      <c r="A197" s="29"/>
      <c r="B197" s="39" t="s">
        <v>135</v>
      </c>
      <c r="C197" s="31">
        <f t="shared" ref="C197:Q197" si="66">+C195+C196</f>
        <v>684.69</v>
      </c>
      <c r="D197" s="31">
        <f t="shared" si="66"/>
        <v>187.26</v>
      </c>
      <c r="E197" s="31">
        <f t="shared" si="66"/>
        <v>871.95</v>
      </c>
      <c r="F197" s="31">
        <f t="shared" si="66"/>
        <v>0</v>
      </c>
      <c r="G197" s="31">
        <f t="shared" si="66"/>
        <v>0</v>
      </c>
      <c r="H197" s="31">
        <f t="shared" si="66"/>
        <v>0</v>
      </c>
      <c r="I197" s="31">
        <f t="shared" si="66"/>
        <v>0</v>
      </c>
      <c r="J197" s="31">
        <f t="shared" si="66"/>
        <v>0</v>
      </c>
      <c r="K197" s="31">
        <f t="shared" si="66"/>
        <v>0</v>
      </c>
      <c r="L197" s="31">
        <f t="shared" si="66"/>
        <v>95.5</v>
      </c>
      <c r="M197" s="31">
        <f t="shared" si="66"/>
        <v>19.54</v>
      </c>
      <c r="N197" s="31">
        <f t="shared" si="66"/>
        <v>115.03999999999999</v>
      </c>
      <c r="O197" s="31">
        <f t="shared" si="66"/>
        <v>780.19</v>
      </c>
      <c r="P197" s="31">
        <f t="shared" si="66"/>
        <v>206.79999999999998</v>
      </c>
      <c r="Q197" s="31">
        <f t="shared" si="66"/>
        <v>986.99</v>
      </c>
    </row>
    <row r="198" spans="1:17" ht="20.100000000000001" customHeight="1">
      <c r="A198" s="45">
        <v>8</v>
      </c>
      <c r="B198" s="38" t="s">
        <v>137</v>
      </c>
      <c r="C198" s="28">
        <v>0</v>
      </c>
      <c r="D198" s="28">
        <v>0</v>
      </c>
      <c r="E198" s="28">
        <f t="shared" si="47"/>
        <v>0</v>
      </c>
      <c r="F198" s="28">
        <v>2697.79</v>
      </c>
      <c r="G198" s="28">
        <v>958.65</v>
      </c>
      <c r="H198" s="28">
        <f t="shared" si="48"/>
        <v>3656.44</v>
      </c>
      <c r="I198" s="28">
        <v>449</v>
      </c>
      <c r="J198" s="28">
        <v>42.97</v>
      </c>
      <c r="K198" s="28">
        <f t="shared" si="49"/>
        <v>491.97</v>
      </c>
      <c r="L198" s="28">
        <v>0</v>
      </c>
      <c r="M198" s="28">
        <v>0</v>
      </c>
      <c r="N198" s="28">
        <f t="shared" si="50"/>
        <v>0</v>
      </c>
      <c r="O198" s="28">
        <f t="shared" si="51"/>
        <v>3146.79</v>
      </c>
      <c r="P198" s="28">
        <f t="shared" si="51"/>
        <v>1001.62</v>
      </c>
      <c r="Q198" s="28">
        <f t="shared" si="52"/>
        <v>4148.41</v>
      </c>
    </row>
    <row r="199" spans="1:17" ht="20.100000000000001" customHeight="1">
      <c r="A199" s="26">
        <v>9</v>
      </c>
      <c r="B199" s="38" t="s">
        <v>138</v>
      </c>
      <c r="C199" s="28">
        <v>690.38</v>
      </c>
      <c r="D199" s="28">
        <v>30.29</v>
      </c>
      <c r="E199" s="28">
        <f t="shared" si="47"/>
        <v>720.67</v>
      </c>
      <c r="F199" s="28">
        <v>0</v>
      </c>
      <c r="G199" s="28">
        <v>0</v>
      </c>
      <c r="H199" s="28">
        <f t="shared" si="48"/>
        <v>0</v>
      </c>
      <c r="I199" s="28">
        <v>0</v>
      </c>
      <c r="J199" s="28">
        <v>0</v>
      </c>
      <c r="K199" s="28">
        <f t="shared" si="49"/>
        <v>0</v>
      </c>
      <c r="L199" s="28">
        <v>72.209999999999994</v>
      </c>
      <c r="M199" s="28">
        <v>13.41</v>
      </c>
      <c r="N199" s="28">
        <f t="shared" si="50"/>
        <v>85.61999999999999</v>
      </c>
      <c r="O199" s="28">
        <f t="shared" si="51"/>
        <v>762.59</v>
      </c>
      <c r="P199" s="28">
        <f t="shared" si="51"/>
        <v>43.7</v>
      </c>
      <c r="Q199" s="28">
        <f t="shared" si="52"/>
        <v>806.29000000000008</v>
      </c>
    </row>
    <row r="200" spans="1:17" ht="20.100000000000001" customHeight="1">
      <c r="A200" s="26">
        <v>10</v>
      </c>
      <c r="B200" s="38" t="s">
        <v>139</v>
      </c>
      <c r="C200" s="28">
        <v>570.01</v>
      </c>
      <c r="D200" s="28">
        <v>119.82</v>
      </c>
      <c r="E200" s="28">
        <f t="shared" si="47"/>
        <v>689.82999999999993</v>
      </c>
      <c r="F200" s="28">
        <v>0</v>
      </c>
      <c r="G200" s="28">
        <v>0</v>
      </c>
      <c r="H200" s="28">
        <f t="shared" si="48"/>
        <v>0</v>
      </c>
      <c r="I200" s="28">
        <v>31.29</v>
      </c>
      <c r="J200" s="28">
        <v>20.85</v>
      </c>
      <c r="K200" s="28">
        <f t="shared" si="49"/>
        <v>52.14</v>
      </c>
      <c r="L200" s="28">
        <v>0</v>
      </c>
      <c r="M200" s="28">
        <v>0</v>
      </c>
      <c r="N200" s="28">
        <f t="shared" si="50"/>
        <v>0</v>
      </c>
      <c r="O200" s="28">
        <f t="shared" si="51"/>
        <v>601.29999999999995</v>
      </c>
      <c r="P200" s="28">
        <f t="shared" si="51"/>
        <v>140.66999999999999</v>
      </c>
      <c r="Q200" s="28">
        <f t="shared" si="52"/>
        <v>741.96999999999991</v>
      </c>
    </row>
    <row r="201" spans="1:17" ht="20.100000000000001" customHeight="1">
      <c r="A201" s="26">
        <v>11</v>
      </c>
      <c r="B201" s="38" t="s">
        <v>140</v>
      </c>
      <c r="C201" s="28">
        <v>342.01</v>
      </c>
      <c r="D201" s="28">
        <v>139.55000000000001</v>
      </c>
      <c r="E201" s="28">
        <f t="shared" si="47"/>
        <v>481.56</v>
      </c>
      <c r="F201" s="28">
        <v>0</v>
      </c>
      <c r="G201" s="28">
        <v>0</v>
      </c>
      <c r="H201" s="28">
        <f t="shared" si="48"/>
        <v>0</v>
      </c>
      <c r="I201" s="28">
        <v>20.86</v>
      </c>
      <c r="J201" s="28">
        <v>0</v>
      </c>
      <c r="K201" s="28">
        <f t="shared" si="49"/>
        <v>20.86</v>
      </c>
      <c r="L201" s="28">
        <v>31.2</v>
      </c>
      <c r="M201" s="28">
        <v>6.09</v>
      </c>
      <c r="N201" s="28">
        <f t="shared" si="50"/>
        <v>37.29</v>
      </c>
      <c r="O201" s="28">
        <f t="shared" ref="O201:P263" si="67">+C201+F201+I201+L201</f>
        <v>394.07</v>
      </c>
      <c r="P201" s="28">
        <f t="shared" si="67"/>
        <v>145.64000000000001</v>
      </c>
      <c r="Q201" s="28">
        <f t="shared" si="52"/>
        <v>539.71</v>
      </c>
    </row>
    <row r="202" spans="1:17" ht="20.100000000000001" customHeight="1">
      <c r="A202" s="26">
        <v>12</v>
      </c>
      <c r="B202" s="38" t="s">
        <v>141</v>
      </c>
      <c r="C202" s="28">
        <v>216.68</v>
      </c>
      <c r="D202" s="28">
        <v>30.57</v>
      </c>
      <c r="E202" s="28">
        <f t="shared" ref="E202:E263" si="68">+C202+D202</f>
        <v>247.25</v>
      </c>
      <c r="F202" s="28">
        <v>0</v>
      </c>
      <c r="G202" s="28">
        <v>0</v>
      </c>
      <c r="H202" s="28">
        <f t="shared" ref="H202:H263" si="69">+F202+G202</f>
        <v>0</v>
      </c>
      <c r="I202" s="28">
        <v>10.43</v>
      </c>
      <c r="J202" s="28">
        <v>0</v>
      </c>
      <c r="K202" s="28">
        <f t="shared" ref="K202:K263" si="70">+I202+J202</f>
        <v>10.43</v>
      </c>
      <c r="L202" s="28">
        <v>15.98</v>
      </c>
      <c r="M202" s="28">
        <f>1.16+5</f>
        <v>6.16</v>
      </c>
      <c r="N202" s="28">
        <f t="shared" ref="N202:N263" si="71">+L202+M202</f>
        <v>22.14</v>
      </c>
      <c r="O202" s="28">
        <f t="shared" si="67"/>
        <v>243.09</v>
      </c>
      <c r="P202" s="28">
        <f t="shared" si="67"/>
        <v>36.730000000000004</v>
      </c>
      <c r="Q202" s="28">
        <f t="shared" ref="Q202:Q263" si="72">+O202+P202</f>
        <v>279.82</v>
      </c>
    </row>
    <row r="203" spans="1:17" ht="20.100000000000001" customHeight="1">
      <c r="A203" s="26">
        <v>13</v>
      </c>
      <c r="B203" s="38" t="s">
        <v>142</v>
      </c>
      <c r="C203" s="28">
        <v>33.31</v>
      </c>
      <c r="D203" s="28">
        <v>11.46</v>
      </c>
      <c r="E203" s="28">
        <f t="shared" si="68"/>
        <v>44.77</v>
      </c>
      <c r="F203" s="28">
        <v>0</v>
      </c>
      <c r="G203" s="28">
        <v>0</v>
      </c>
      <c r="H203" s="28">
        <f t="shared" si="69"/>
        <v>0</v>
      </c>
      <c r="I203" s="28">
        <v>0</v>
      </c>
      <c r="J203" s="28">
        <v>0</v>
      </c>
      <c r="K203" s="28">
        <f t="shared" si="70"/>
        <v>0</v>
      </c>
      <c r="L203" s="28">
        <v>3.96</v>
      </c>
      <c r="M203" s="28">
        <f>1.24+3</f>
        <v>4.24</v>
      </c>
      <c r="N203" s="28">
        <f t="shared" si="71"/>
        <v>8.1999999999999993</v>
      </c>
      <c r="O203" s="28">
        <f t="shared" si="67"/>
        <v>37.270000000000003</v>
      </c>
      <c r="P203" s="28">
        <f t="shared" si="67"/>
        <v>15.700000000000001</v>
      </c>
      <c r="Q203" s="28">
        <f t="shared" si="72"/>
        <v>52.970000000000006</v>
      </c>
    </row>
    <row r="204" spans="1:17" ht="20.100000000000001" customHeight="1">
      <c r="A204" s="26">
        <v>14</v>
      </c>
      <c r="B204" s="38" t="s">
        <v>143</v>
      </c>
      <c r="C204" s="28">
        <v>84.78</v>
      </c>
      <c r="D204" s="28">
        <v>15.29</v>
      </c>
      <c r="E204" s="28">
        <f t="shared" si="68"/>
        <v>100.07</v>
      </c>
      <c r="F204" s="28">
        <v>0</v>
      </c>
      <c r="G204" s="28">
        <v>0</v>
      </c>
      <c r="H204" s="28">
        <f t="shared" si="69"/>
        <v>0</v>
      </c>
      <c r="I204" s="28">
        <v>11.35</v>
      </c>
      <c r="J204" s="28">
        <v>0</v>
      </c>
      <c r="K204" s="28">
        <f t="shared" si="70"/>
        <v>11.35</v>
      </c>
      <c r="L204" s="28">
        <v>15.73</v>
      </c>
      <c r="M204" s="28">
        <f>1.32+5</f>
        <v>6.32</v>
      </c>
      <c r="N204" s="28">
        <f t="shared" si="71"/>
        <v>22.05</v>
      </c>
      <c r="O204" s="28">
        <f t="shared" si="67"/>
        <v>111.86</v>
      </c>
      <c r="P204" s="28">
        <f t="shared" si="67"/>
        <v>21.61</v>
      </c>
      <c r="Q204" s="28">
        <f t="shared" si="72"/>
        <v>133.47</v>
      </c>
    </row>
    <row r="205" spans="1:17" ht="20.100000000000001" customHeight="1">
      <c r="A205" s="26">
        <v>15</v>
      </c>
      <c r="B205" s="38" t="s">
        <v>144</v>
      </c>
      <c r="C205" s="28">
        <v>69.459999999999994</v>
      </c>
      <c r="D205" s="28">
        <v>22.33</v>
      </c>
      <c r="E205" s="28">
        <f t="shared" si="68"/>
        <v>91.789999999999992</v>
      </c>
      <c r="F205" s="28">
        <v>0</v>
      </c>
      <c r="G205" s="28">
        <v>0</v>
      </c>
      <c r="H205" s="28">
        <f t="shared" si="69"/>
        <v>0</v>
      </c>
      <c r="I205" s="28">
        <v>26.07</v>
      </c>
      <c r="J205" s="28">
        <v>0</v>
      </c>
      <c r="K205" s="28">
        <f t="shared" si="70"/>
        <v>26.07</v>
      </c>
      <c r="L205" s="28">
        <v>11.01</v>
      </c>
      <c r="M205" s="28">
        <f>1.22+5</f>
        <v>6.22</v>
      </c>
      <c r="N205" s="28">
        <f t="shared" si="71"/>
        <v>17.23</v>
      </c>
      <c r="O205" s="28">
        <f t="shared" si="67"/>
        <v>106.54</v>
      </c>
      <c r="P205" s="28">
        <f t="shared" si="67"/>
        <v>28.549999999999997</v>
      </c>
      <c r="Q205" s="28">
        <f t="shared" si="72"/>
        <v>135.09</v>
      </c>
    </row>
    <row r="206" spans="1:17" ht="20.100000000000001" customHeight="1">
      <c r="A206" s="26">
        <v>16</v>
      </c>
      <c r="B206" s="38" t="s">
        <v>145</v>
      </c>
      <c r="C206" s="28">
        <v>203.47</v>
      </c>
      <c r="D206" s="28">
        <v>38.22</v>
      </c>
      <c r="E206" s="28">
        <f t="shared" si="68"/>
        <v>241.69</v>
      </c>
      <c r="F206" s="28">
        <v>0</v>
      </c>
      <c r="G206" s="28">
        <v>0</v>
      </c>
      <c r="H206" s="28">
        <f t="shared" si="69"/>
        <v>0</v>
      </c>
      <c r="I206" s="28">
        <v>0</v>
      </c>
      <c r="J206" s="28">
        <v>0</v>
      </c>
      <c r="K206" s="28">
        <f t="shared" si="70"/>
        <v>0</v>
      </c>
      <c r="L206" s="28">
        <v>22.82</v>
      </c>
      <c r="M206" s="28">
        <v>10.48</v>
      </c>
      <c r="N206" s="28">
        <f t="shared" si="71"/>
        <v>33.299999999999997</v>
      </c>
      <c r="O206" s="28">
        <f t="shared" si="67"/>
        <v>226.29</v>
      </c>
      <c r="P206" s="28">
        <f t="shared" si="67"/>
        <v>48.7</v>
      </c>
      <c r="Q206" s="28">
        <f t="shared" si="72"/>
        <v>274.99</v>
      </c>
    </row>
    <row r="207" spans="1:17" s="14" customFormat="1" ht="20.100000000000001" customHeight="1">
      <c r="A207" s="29"/>
      <c r="B207" s="39" t="s">
        <v>140</v>
      </c>
      <c r="C207" s="31">
        <f t="shared" ref="C207:Q207" si="73">SUM(C201:C206)</f>
        <v>949.71</v>
      </c>
      <c r="D207" s="31">
        <f t="shared" si="73"/>
        <v>257.41999999999996</v>
      </c>
      <c r="E207" s="31">
        <f t="shared" si="73"/>
        <v>1207.1299999999999</v>
      </c>
      <c r="F207" s="31">
        <f t="shared" si="73"/>
        <v>0</v>
      </c>
      <c r="G207" s="31">
        <f t="shared" si="73"/>
        <v>0</v>
      </c>
      <c r="H207" s="31">
        <f t="shared" si="73"/>
        <v>0</v>
      </c>
      <c r="I207" s="31">
        <f t="shared" si="73"/>
        <v>68.710000000000008</v>
      </c>
      <c r="J207" s="31">
        <f t="shared" si="73"/>
        <v>0</v>
      </c>
      <c r="K207" s="31">
        <f t="shared" si="73"/>
        <v>68.710000000000008</v>
      </c>
      <c r="L207" s="31">
        <f t="shared" si="73"/>
        <v>100.70000000000002</v>
      </c>
      <c r="M207" s="31">
        <f t="shared" si="73"/>
        <v>39.510000000000005</v>
      </c>
      <c r="N207" s="31">
        <f t="shared" si="73"/>
        <v>140.20999999999998</v>
      </c>
      <c r="O207" s="31">
        <f t="shared" si="73"/>
        <v>1119.1199999999999</v>
      </c>
      <c r="P207" s="31">
        <f t="shared" si="73"/>
        <v>296.93</v>
      </c>
      <c r="Q207" s="31">
        <f t="shared" si="73"/>
        <v>1416.05</v>
      </c>
    </row>
    <row r="208" spans="1:17" ht="20.100000000000001" customHeight="1">
      <c r="A208" s="26">
        <v>17</v>
      </c>
      <c r="B208" s="38" t="s">
        <v>146</v>
      </c>
      <c r="C208" s="28">
        <v>737.98</v>
      </c>
      <c r="D208" s="28">
        <v>152.87</v>
      </c>
      <c r="E208" s="28">
        <f t="shared" si="68"/>
        <v>890.85</v>
      </c>
      <c r="F208" s="28">
        <v>0</v>
      </c>
      <c r="G208" s="28">
        <v>0</v>
      </c>
      <c r="H208" s="28">
        <f t="shared" si="69"/>
        <v>0</v>
      </c>
      <c r="I208" s="28">
        <v>0</v>
      </c>
      <c r="J208" s="28">
        <v>0</v>
      </c>
      <c r="K208" s="28">
        <f t="shared" si="70"/>
        <v>0</v>
      </c>
      <c r="L208" s="28">
        <v>78.42</v>
      </c>
      <c r="M208" s="28">
        <v>10.95</v>
      </c>
      <c r="N208" s="28">
        <f t="shared" si="71"/>
        <v>89.37</v>
      </c>
      <c r="O208" s="28">
        <f t="shared" si="67"/>
        <v>816.4</v>
      </c>
      <c r="P208" s="28">
        <f t="shared" si="67"/>
        <v>163.82</v>
      </c>
      <c r="Q208" s="28">
        <f t="shared" si="72"/>
        <v>980.22</v>
      </c>
    </row>
    <row r="209" spans="1:18" ht="20.100000000000001" customHeight="1">
      <c r="A209" s="26">
        <v>18</v>
      </c>
      <c r="B209" s="38" t="s">
        <v>218</v>
      </c>
      <c r="C209" s="28">
        <v>250.49</v>
      </c>
      <c r="D209" s="28">
        <v>15.78</v>
      </c>
      <c r="E209" s="28">
        <f t="shared" si="68"/>
        <v>266.27</v>
      </c>
      <c r="F209" s="28">
        <v>0</v>
      </c>
      <c r="G209" s="28">
        <v>0</v>
      </c>
      <c r="H209" s="28">
        <f t="shared" si="69"/>
        <v>0</v>
      </c>
      <c r="I209" s="28">
        <v>0</v>
      </c>
      <c r="J209" s="28">
        <v>0</v>
      </c>
      <c r="K209" s="28">
        <f t="shared" si="70"/>
        <v>0</v>
      </c>
      <c r="L209" s="28">
        <v>20.8</v>
      </c>
      <c r="M209" s="28">
        <v>11.57</v>
      </c>
      <c r="N209" s="28">
        <f t="shared" si="71"/>
        <v>32.370000000000005</v>
      </c>
      <c r="O209" s="28">
        <f t="shared" si="67"/>
        <v>271.29000000000002</v>
      </c>
      <c r="P209" s="28">
        <f t="shared" si="67"/>
        <v>27.35</v>
      </c>
      <c r="Q209" s="28">
        <f t="shared" si="72"/>
        <v>298.64000000000004</v>
      </c>
    </row>
    <row r="210" spans="1:18" ht="20.100000000000001" customHeight="1">
      <c r="A210" s="26">
        <v>19</v>
      </c>
      <c r="B210" s="38" t="s">
        <v>147</v>
      </c>
      <c r="C210" s="28">
        <v>147.41</v>
      </c>
      <c r="D210" s="28">
        <v>15.29</v>
      </c>
      <c r="E210" s="28">
        <f t="shared" si="68"/>
        <v>162.69999999999999</v>
      </c>
      <c r="F210" s="28">
        <v>0</v>
      </c>
      <c r="G210" s="28">
        <v>0</v>
      </c>
      <c r="H210" s="28">
        <f t="shared" si="69"/>
        <v>0</v>
      </c>
      <c r="I210" s="28">
        <v>17.11</v>
      </c>
      <c r="J210" s="28">
        <v>0</v>
      </c>
      <c r="K210" s="28">
        <f t="shared" si="70"/>
        <v>17.11</v>
      </c>
      <c r="L210" s="28">
        <v>17.559999999999999</v>
      </c>
      <c r="M210" s="28">
        <v>4.88</v>
      </c>
      <c r="N210" s="28">
        <f t="shared" si="71"/>
        <v>22.439999999999998</v>
      </c>
      <c r="O210" s="28">
        <f t="shared" si="67"/>
        <v>182.07999999999998</v>
      </c>
      <c r="P210" s="28">
        <f t="shared" si="67"/>
        <v>20.169999999999998</v>
      </c>
      <c r="Q210" s="28">
        <f t="shared" si="72"/>
        <v>202.24999999999997</v>
      </c>
    </row>
    <row r="211" spans="1:18" s="14" customFormat="1" ht="20.100000000000001" customHeight="1">
      <c r="A211" s="29"/>
      <c r="B211" s="39" t="s">
        <v>218</v>
      </c>
      <c r="C211" s="31">
        <f t="shared" ref="C211:Q211" si="74">+C209+C210</f>
        <v>397.9</v>
      </c>
      <c r="D211" s="31">
        <f t="shared" si="74"/>
        <v>31.07</v>
      </c>
      <c r="E211" s="31">
        <f t="shared" si="74"/>
        <v>428.96999999999997</v>
      </c>
      <c r="F211" s="31">
        <f t="shared" si="74"/>
        <v>0</v>
      </c>
      <c r="G211" s="31">
        <f t="shared" si="74"/>
        <v>0</v>
      </c>
      <c r="H211" s="31">
        <f t="shared" si="74"/>
        <v>0</v>
      </c>
      <c r="I211" s="31">
        <f t="shared" si="74"/>
        <v>17.11</v>
      </c>
      <c r="J211" s="31">
        <f t="shared" si="74"/>
        <v>0</v>
      </c>
      <c r="K211" s="31">
        <f t="shared" si="74"/>
        <v>17.11</v>
      </c>
      <c r="L211" s="31">
        <f t="shared" si="74"/>
        <v>38.36</v>
      </c>
      <c r="M211" s="31">
        <f t="shared" si="74"/>
        <v>16.45</v>
      </c>
      <c r="N211" s="31">
        <f t="shared" si="74"/>
        <v>54.81</v>
      </c>
      <c r="O211" s="31">
        <f t="shared" si="74"/>
        <v>453.37</v>
      </c>
      <c r="P211" s="31">
        <f t="shared" si="74"/>
        <v>47.519999999999996</v>
      </c>
      <c r="Q211" s="31">
        <f t="shared" si="74"/>
        <v>500.89</v>
      </c>
      <c r="R211" s="16"/>
    </row>
    <row r="212" spans="1:18" ht="20.100000000000001" customHeight="1">
      <c r="A212" s="26">
        <v>20</v>
      </c>
      <c r="B212" s="38" t="s">
        <v>148</v>
      </c>
      <c r="C212" s="28">
        <f>181.36+26.2</f>
        <v>207.56</v>
      </c>
      <c r="D212" s="28">
        <v>25.3</v>
      </c>
      <c r="E212" s="28">
        <f t="shared" si="68"/>
        <v>232.86</v>
      </c>
      <c r="F212" s="28">
        <v>0</v>
      </c>
      <c r="G212" s="28">
        <v>0</v>
      </c>
      <c r="H212" s="28">
        <f t="shared" si="69"/>
        <v>0</v>
      </c>
      <c r="I212" s="28">
        <v>10.47</v>
      </c>
      <c r="J212" s="28">
        <v>5.23</v>
      </c>
      <c r="K212" s="28">
        <f t="shared" si="70"/>
        <v>15.700000000000001</v>
      </c>
      <c r="L212" s="28">
        <v>20.8</v>
      </c>
      <c r="M212" s="28">
        <v>9.11</v>
      </c>
      <c r="N212" s="28">
        <f t="shared" si="71"/>
        <v>29.91</v>
      </c>
      <c r="O212" s="28">
        <f t="shared" si="67"/>
        <v>238.83</v>
      </c>
      <c r="P212" s="28">
        <f t="shared" si="67"/>
        <v>39.64</v>
      </c>
      <c r="Q212" s="28">
        <f t="shared" si="72"/>
        <v>278.47000000000003</v>
      </c>
    </row>
    <row r="213" spans="1:18" ht="20.100000000000001" customHeight="1">
      <c r="A213" s="26">
        <v>21</v>
      </c>
      <c r="B213" s="38" t="s">
        <v>149</v>
      </c>
      <c r="C213" s="28">
        <f>196.11+28.33</f>
        <v>224.44</v>
      </c>
      <c r="D213" s="28">
        <v>38.22</v>
      </c>
      <c r="E213" s="28">
        <f t="shared" si="68"/>
        <v>262.65999999999997</v>
      </c>
      <c r="F213" s="28">
        <v>0</v>
      </c>
      <c r="G213" s="28">
        <v>0</v>
      </c>
      <c r="H213" s="28">
        <f t="shared" si="69"/>
        <v>0</v>
      </c>
      <c r="I213" s="28">
        <v>0</v>
      </c>
      <c r="J213" s="28">
        <v>0</v>
      </c>
      <c r="K213" s="28">
        <f t="shared" si="70"/>
        <v>0</v>
      </c>
      <c r="L213" s="28">
        <v>14.58</v>
      </c>
      <c r="M213" s="28">
        <v>1.22</v>
      </c>
      <c r="N213" s="28">
        <f t="shared" si="71"/>
        <v>15.8</v>
      </c>
      <c r="O213" s="28">
        <f t="shared" si="67"/>
        <v>239.02</v>
      </c>
      <c r="P213" s="28">
        <f t="shared" si="67"/>
        <v>39.44</v>
      </c>
      <c r="Q213" s="28">
        <f t="shared" si="72"/>
        <v>278.46000000000004</v>
      </c>
    </row>
    <row r="214" spans="1:18" ht="20.100000000000001" customHeight="1">
      <c r="A214" s="26">
        <v>22</v>
      </c>
      <c r="B214" s="38" t="s">
        <v>150</v>
      </c>
      <c r="C214" s="28">
        <f>269.51-54.53</f>
        <v>214.98</v>
      </c>
      <c r="D214" s="28">
        <v>45.7</v>
      </c>
      <c r="E214" s="28">
        <f t="shared" si="68"/>
        <v>260.68</v>
      </c>
      <c r="F214" s="28">
        <v>0</v>
      </c>
      <c r="G214" s="28">
        <v>0</v>
      </c>
      <c r="H214" s="28">
        <f t="shared" si="69"/>
        <v>0</v>
      </c>
      <c r="I214" s="28">
        <v>0</v>
      </c>
      <c r="J214" s="28">
        <v>0</v>
      </c>
      <c r="K214" s="28">
        <f t="shared" si="70"/>
        <v>0</v>
      </c>
      <c r="L214" s="28">
        <v>26</v>
      </c>
      <c r="M214" s="28">
        <v>12.19</v>
      </c>
      <c r="N214" s="28">
        <f t="shared" si="71"/>
        <v>38.19</v>
      </c>
      <c r="O214" s="28">
        <f t="shared" si="67"/>
        <v>240.98</v>
      </c>
      <c r="P214" s="28">
        <f t="shared" si="67"/>
        <v>57.89</v>
      </c>
      <c r="Q214" s="28">
        <f t="shared" si="72"/>
        <v>298.87</v>
      </c>
    </row>
    <row r="215" spans="1:18" s="14" customFormat="1" ht="20.100000000000001" customHeight="1">
      <c r="A215" s="29"/>
      <c r="B215" s="39" t="s">
        <v>148</v>
      </c>
      <c r="C215" s="31">
        <f t="shared" ref="C215:Q215" si="75">+C212+C213+C214</f>
        <v>646.98</v>
      </c>
      <c r="D215" s="31">
        <f t="shared" si="75"/>
        <v>109.22</v>
      </c>
      <c r="E215" s="31">
        <f t="shared" si="75"/>
        <v>756.2</v>
      </c>
      <c r="F215" s="31">
        <f t="shared" si="75"/>
        <v>0</v>
      </c>
      <c r="G215" s="31">
        <f t="shared" si="75"/>
        <v>0</v>
      </c>
      <c r="H215" s="31">
        <f t="shared" si="75"/>
        <v>0</v>
      </c>
      <c r="I215" s="31">
        <f t="shared" si="75"/>
        <v>10.47</v>
      </c>
      <c r="J215" s="31">
        <f t="shared" si="75"/>
        <v>5.23</v>
      </c>
      <c r="K215" s="31">
        <f t="shared" si="75"/>
        <v>15.700000000000001</v>
      </c>
      <c r="L215" s="31">
        <f t="shared" si="75"/>
        <v>61.38</v>
      </c>
      <c r="M215" s="31">
        <f t="shared" si="75"/>
        <v>22.52</v>
      </c>
      <c r="N215" s="31">
        <f t="shared" si="75"/>
        <v>83.9</v>
      </c>
      <c r="O215" s="31">
        <f t="shared" si="75"/>
        <v>718.83</v>
      </c>
      <c r="P215" s="31">
        <f t="shared" si="75"/>
        <v>136.97</v>
      </c>
      <c r="Q215" s="31">
        <f t="shared" si="75"/>
        <v>855.80000000000007</v>
      </c>
    </row>
    <row r="216" spans="1:18" ht="20.100000000000001" customHeight="1">
      <c r="A216" s="26">
        <v>23</v>
      </c>
      <c r="B216" s="38" t="s">
        <v>232</v>
      </c>
      <c r="C216" s="28">
        <v>183.38</v>
      </c>
      <c r="D216" s="28">
        <v>171.97</v>
      </c>
      <c r="E216" s="28">
        <f t="shared" si="68"/>
        <v>355.35</v>
      </c>
      <c r="F216" s="28">
        <v>0</v>
      </c>
      <c r="G216" s="28">
        <v>0</v>
      </c>
      <c r="H216" s="28">
        <f t="shared" si="69"/>
        <v>0</v>
      </c>
      <c r="I216" s="28">
        <v>0</v>
      </c>
      <c r="J216" s="28">
        <v>0</v>
      </c>
      <c r="K216" s="28">
        <f t="shared" si="70"/>
        <v>0</v>
      </c>
      <c r="L216" s="28">
        <v>10.4</v>
      </c>
      <c r="M216" s="28">
        <v>75.83</v>
      </c>
      <c r="N216" s="28">
        <f t="shared" si="71"/>
        <v>86.23</v>
      </c>
      <c r="O216" s="28">
        <f t="shared" si="67"/>
        <v>193.78</v>
      </c>
      <c r="P216" s="28">
        <f t="shared" si="67"/>
        <v>247.8</v>
      </c>
      <c r="Q216" s="28">
        <f t="shared" si="72"/>
        <v>441.58000000000004</v>
      </c>
    </row>
    <row r="217" spans="1:18" ht="20.100000000000001" customHeight="1">
      <c r="A217" s="26">
        <v>24</v>
      </c>
      <c r="B217" s="38" t="s">
        <v>151</v>
      </c>
      <c r="C217" s="28">
        <v>340.52</v>
      </c>
      <c r="D217" s="28">
        <v>38.22</v>
      </c>
      <c r="E217" s="28">
        <f t="shared" si="68"/>
        <v>378.74</v>
      </c>
      <c r="F217" s="28">
        <v>0</v>
      </c>
      <c r="G217" s="28">
        <v>0</v>
      </c>
      <c r="H217" s="28">
        <f t="shared" si="69"/>
        <v>0</v>
      </c>
      <c r="I217" s="28">
        <v>0</v>
      </c>
      <c r="J217" s="28">
        <v>0</v>
      </c>
      <c r="K217" s="28">
        <f t="shared" si="70"/>
        <v>0</v>
      </c>
      <c r="L217" s="28">
        <v>16.95</v>
      </c>
      <c r="M217" s="28">
        <v>7.22</v>
      </c>
      <c r="N217" s="28">
        <f t="shared" si="71"/>
        <v>24.169999999999998</v>
      </c>
      <c r="O217" s="28">
        <f t="shared" si="67"/>
        <v>357.46999999999997</v>
      </c>
      <c r="P217" s="28">
        <f t="shared" si="67"/>
        <v>45.44</v>
      </c>
      <c r="Q217" s="28">
        <f t="shared" si="72"/>
        <v>402.90999999999997</v>
      </c>
    </row>
    <row r="218" spans="1:18" ht="20.100000000000001" customHeight="1">
      <c r="A218" s="26">
        <v>25</v>
      </c>
      <c r="B218" s="38" t="s">
        <v>152</v>
      </c>
      <c r="C218" s="28">
        <v>128.91999999999999</v>
      </c>
      <c r="D218" s="28">
        <v>22.93</v>
      </c>
      <c r="E218" s="28">
        <f t="shared" si="68"/>
        <v>151.85</v>
      </c>
      <c r="F218" s="28">
        <v>0</v>
      </c>
      <c r="G218" s="28">
        <v>0</v>
      </c>
      <c r="H218" s="28">
        <f t="shared" si="69"/>
        <v>0</v>
      </c>
      <c r="I218" s="28">
        <v>0</v>
      </c>
      <c r="J218" s="28">
        <v>0</v>
      </c>
      <c r="K218" s="28">
        <f t="shared" si="70"/>
        <v>0</v>
      </c>
      <c r="L218" s="28">
        <v>28.13</v>
      </c>
      <c r="M218" s="28">
        <v>1.08</v>
      </c>
      <c r="N218" s="28">
        <f t="shared" si="71"/>
        <v>29.21</v>
      </c>
      <c r="O218" s="28">
        <f t="shared" si="67"/>
        <v>157.04999999999998</v>
      </c>
      <c r="P218" s="28">
        <f t="shared" si="67"/>
        <v>24.009999999999998</v>
      </c>
      <c r="Q218" s="28">
        <f t="shared" si="72"/>
        <v>181.05999999999997</v>
      </c>
    </row>
    <row r="219" spans="1:18" s="14" customFormat="1" ht="20.100000000000001" customHeight="1">
      <c r="A219" s="29"/>
      <c r="B219" s="39" t="s">
        <v>151</v>
      </c>
      <c r="C219" s="31">
        <f t="shared" ref="C219:Q219" si="76">+C217+C218</f>
        <v>469.43999999999994</v>
      </c>
      <c r="D219" s="31">
        <f t="shared" si="76"/>
        <v>61.15</v>
      </c>
      <c r="E219" s="31">
        <f t="shared" si="76"/>
        <v>530.59</v>
      </c>
      <c r="F219" s="31">
        <f t="shared" si="76"/>
        <v>0</v>
      </c>
      <c r="G219" s="31">
        <f t="shared" si="76"/>
        <v>0</v>
      </c>
      <c r="H219" s="31">
        <f t="shared" si="76"/>
        <v>0</v>
      </c>
      <c r="I219" s="31">
        <f t="shared" si="76"/>
        <v>0</v>
      </c>
      <c r="J219" s="31">
        <f t="shared" si="76"/>
        <v>0</v>
      </c>
      <c r="K219" s="31">
        <f t="shared" si="76"/>
        <v>0</v>
      </c>
      <c r="L219" s="31">
        <f t="shared" si="76"/>
        <v>45.08</v>
      </c>
      <c r="M219" s="31">
        <f t="shared" si="76"/>
        <v>8.3000000000000007</v>
      </c>
      <c r="N219" s="31">
        <f t="shared" si="76"/>
        <v>53.379999999999995</v>
      </c>
      <c r="O219" s="31">
        <f t="shared" si="76"/>
        <v>514.52</v>
      </c>
      <c r="P219" s="31">
        <f t="shared" si="76"/>
        <v>69.449999999999989</v>
      </c>
      <c r="Q219" s="31">
        <f t="shared" si="76"/>
        <v>583.96999999999991</v>
      </c>
    </row>
    <row r="220" spans="1:18" ht="20.100000000000001" customHeight="1">
      <c r="A220" s="26">
        <v>26</v>
      </c>
      <c r="B220" s="38" t="s">
        <v>153</v>
      </c>
      <c r="C220" s="28">
        <v>253.29</v>
      </c>
      <c r="D220" s="28">
        <v>23.66</v>
      </c>
      <c r="E220" s="28">
        <f t="shared" si="68"/>
        <v>276.95</v>
      </c>
      <c r="F220" s="28">
        <v>0</v>
      </c>
      <c r="G220" s="28">
        <v>0</v>
      </c>
      <c r="H220" s="28">
        <f t="shared" si="69"/>
        <v>0</v>
      </c>
      <c r="I220" s="28">
        <v>0</v>
      </c>
      <c r="J220" s="28">
        <v>0</v>
      </c>
      <c r="K220" s="28">
        <f t="shared" si="70"/>
        <v>0</v>
      </c>
      <c r="L220" s="28">
        <v>36.39</v>
      </c>
      <c r="M220" s="28">
        <v>7.55</v>
      </c>
      <c r="N220" s="28">
        <f t="shared" si="71"/>
        <v>43.94</v>
      </c>
      <c r="O220" s="28">
        <f t="shared" si="67"/>
        <v>289.68</v>
      </c>
      <c r="P220" s="28">
        <f t="shared" si="67"/>
        <v>31.21</v>
      </c>
      <c r="Q220" s="28">
        <f t="shared" si="72"/>
        <v>320.89</v>
      </c>
    </row>
    <row r="221" spans="1:18" ht="20.100000000000001" customHeight="1">
      <c r="A221" s="26">
        <v>27</v>
      </c>
      <c r="B221" s="38" t="s">
        <v>250</v>
      </c>
      <c r="C221" s="28">
        <v>428.95</v>
      </c>
      <c r="D221" s="28">
        <v>42.55</v>
      </c>
      <c r="E221" s="28">
        <f t="shared" si="68"/>
        <v>471.5</v>
      </c>
      <c r="F221" s="28">
        <v>25.56</v>
      </c>
      <c r="G221" s="28">
        <v>44.35</v>
      </c>
      <c r="H221" s="28">
        <f t="shared" si="69"/>
        <v>69.91</v>
      </c>
      <c r="I221" s="28">
        <v>36.549999999999997</v>
      </c>
      <c r="J221" s="28">
        <v>10.46</v>
      </c>
      <c r="K221" s="28">
        <f t="shared" si="70"/>
        <v>47.01</v>
      </c>
      <c r="L221" s="28">
        <v>71.87</v>
      </c>
      <c r="M221" s="28">
        <v>13.08</v>
      </c>
      <c r="N221" s="28">
        <f t="shared" si="71"/>
        <v>84.95</v>
      </c>
      <c r="O221" s="28">
        <f t="shared" si="67"/>
        <v>562.93000000000006</v>
      </c>
      <c r="P221" s="28">
        <f t="shared" si="67"/>
        <v>110.44000000000001</v>
      </c>
      <c r="Q221" s="28">
        <f t="shared" si="72"/>
        <v>673.37000000000012</v>
      </c>
    </row>
    <row r="222" spans="1:18" ht="20.100000000000001" customHeight="1">
      <c r="A222" s="26">
        <v>28</v>
      </c>
      <c r="B222" s="38" t="s">
        <v>154</v>
      </c>
      <c r="C222" s="28">
        <v>146.58000000000001</v>
      </c>
      <c r="D222" s="28">
        <v>7.64</v>
      </c>
      <c r="E222" s="28">
        <f t="shared" si="68"/>
        <v>154.22</v>
      </c>
      <c r="F222" s="28">
        <v>30.65</v>
      </c>
      <c r="G222" s="28">
        <v>0</v>
      </c>
      <c r="H222" s="28">
        <f t="shared" si="69"/>
        <v>30.65</v>
      </c>
      <c r="I222" s="28">
        <v>0</v>
      </c>
      <c r="J222" s="28">
        <v>0</v>
      </c>
      <c r="K222" s="28">
        <f t="shared" si="70"/>
        <v>0</v>
      </c>
      <c r="L222" s="28">
        <v>55.6</v>
      </c>
      <c r="M222" s="28">
        <v>10.95</v>
      </c>
      <c r="N222" s="28">
        <f t="shared" si="71"/>
        <v>66.55</v>
      </c>
      <c r="O222" s="28">
        <f t="shared" si="67"/>
        <v>232.83</v>
      </c>
      <c r="P222" s="28">
        <f t="shared" si="67"/>
        <v>18.59</v>
      </c>
      <c r="Q222" s="28">
        <f t="shared" si="72"/>
        <v>251.42000000000002</v>
      </c>
    </row>
    <row r="223" spans="1:18" s="14" customFormat="1" ht="20.100000000000001" customHeight="1">
      <c r="A223" s="29"/>
      <c r="B223" s="39" t="s">
        <v>153</v>
      </c>
      <c r="C223" s="31">
        <f t="shared" ref="C223:Q223" si="77">+C220+C221+C222</f>
        <v>828.82</v>
      </c>
      <c r="D223" s="31">
        <f t="shared" si="77"/>
        <v>73.849999999999994</v>
      </c>
      <c r="E223" s="31">
        <f t="shared" si="77"/>
        <v>902.67000000000007</v>
      </c>
      <c r="F223" s="31">
        <f t="shared" si="77"/>
        <v>56.209999999999994</v>
      </c>
      <c r="G223" s="31">
        <f t="shared" si="77"/>
        <v>44.35</v>
      </c>
      <c r="H223" s="31">
        <f t="shared" si="77"/>
        <v>100.56</v>
      </c>
      <c r="I223" s="31">
        <f t="shared" si="77"/>
        <v>36.549999999999997</v>
      </c>
      <c r="J223" s="31">
        <f t="shared" si="77"/>
        <v>10.46</v>
      </c>
      <c r="K223" s="31">
        <f t="shared" si="77"/>
        <v>47.01</v>
      </c>
      <c r="L223" s="31">
        <f t="shared" si="77"/>
        <v>163.86</v>
      </c>
      <c r="M223" s="31">
        <f t="shared" si="77"/>
        <v>31.58</v>
      </c>
      <c r="N223" s="31">
        <f t="shared" si="77"/>
        <v>195.44</v>
      </c>
      <c r="O223" s="31">
        <f t="shared" si="77"/>
        <v>1085.44</v>
      </c>
      <c r="P223" s="31">
        <f t="shared" si="77"/>
        <v>160.24</v>
      </c>
      <c r="Q223" s="31">
        <f t="shared" si="77"/>
        <v>1245.68</v>
      </c>
    </row>
    <row r="224" spans="1:18" ht="20.100000000000001" customHeight="1">
      <c r="A224" s="26">
        <v>29</v>
      </c>
      <c r="B224" s="38" t="s">
        <v>155</v>
      </c>
      <c r="C224" s="28">
        <v>577.35</v>
      </c>
      <c r="D224" s="28">
        <v>56.06</v>
      </c>
      <c r="E224" s="28">
        <f t="shared" si="68"/>
        <v>633.41000000000008</v>
      </c>
      <c r="F224" s="28">
        <v>0</v>
      </c>
      <c r="G224" s="28">
        <v>0</v>
      </c>
      <c r="H224" s="28">
        <f t="shared" si="69"/>
        <v>0</v>
      </c>
      <c r="I224" s="28">
        <v>31.33</v>
      </c>
      <c r="J224" s="28">
        <v>10.38</v>
      </c>
      <c r="K224" s="28">
        <f t="shared" si="70"/>
        <v>41.71</v>
      </c>
      <c r="L224" s="28">
        <v>43.69</v>
      </c>
      <c r="M224" s="28">
        <f>77.93-18</f>
        <v>59.930000000000007</v>
      </c>
      <c r="N224" s="28">
        <f t="shared" si="71"/>
        <v>103.62</v>
      </c>
      <c r="O224" s="28">
        <f t="shared" si="67"/>
        <v>652.37000000000012</v>
      </c>
      <c r="P224" s="28">
        <f t="shared" si="67"/>
        <v>126.37</v>
      </c>
      <c r="Q224" s="28">
        <f t="shared" si="72"/>
        <v>778.74000000000012</v>
      </c>
    </row>
    <row r="225" spans="1:17" s="15" customFormat="1" ht="20.100000000000001" customHeight="1">
      <c r="A225" s="40"/>
      <c r="B225" s="46" t="s">
        <v>156</v>
      </c>
      <c r="C225" s="42">
        <f t="shared" ref="C225:Q225" si="78">+C224+C223+C219+C216+C215+C211+C208+C207+C200+C199+C198+C197+C194+C193+C189</f>
        <v>9130</v>
      </c>
      <c r="D225" s="42">
        <f t="shared" si="78"/>
        <v>1667.0000000000002</v>
      </c>
      <c r="E225" s="42">
        <f t="shared" si="78"/>
        <v>10797</v>
      </c>
      <c r="F225" s="42">
        <f t="shared" si="78"/>
        <v>2754</v>
      </c>
      <c r="G225" s="42">
        <f t="shared" si="78"/>
        <v>1003</v>
      </c>
      <c r="H225" s="42">
        <f t="shared" si="78"/>
        <v>3757</v>
      </c>
      <c r="I225" s="42">
        <f t="shared" si="78"/>
        <v>729.00000000000011</v>
      </c>
      <c r="J225" s="42">
        <f t="shared" si="78"/>
        <v>145</v>
      </c>
      <c r="K225" s="42">
        <f t="shared" si="78"/>
        <v>874</v>
      </c>
      <c r="L225" s="42">
        <f t="shared" si="78"/>
        <v>1004.0000000000001</v>
      </c>
      <c r="M225" s="42">
        <f t="shared" si="78"/>
        <v>368</v>
      </c>
      <c r="N225" s="42">
        <f t="shared" si="78"/>
        <v>1372</v>
      </c>
      <c r="O225" s="42">
        <f t="shared" si="78"/>
        <v>13617.000000000002</v>
      </c>
      <c r="P225" s="42">
        <f t="shared" si="78"/>
        <v>3183.0000000000005</v>
      </c>
      <c r="Q225" s="42">
        <f t="shared" si="78"/>
        <v>16800</v>
      </c>
    </row>
    <row r="226" spans="1:17" ht="20.100000000000001" customHeight="1">
      <c r="A226" s="26">
        <v>30</v>
      </c>
      <c r="B226" s="38" t="s">
        <v>157</v>
      </c>
      <c r="C226" s="28">
        <v>3460</v>
      </c>
      <c r="D226" s="28">
        <v>357</v>
      </c>
      <c r="E226" s="28">
        <f t="shared" si="68"/>
        <v>3817</v>
      </c>
      <c r="F226" s="28">
        <v>408</v>
      </c>
      <c r="G226" s="28">
        <v>73</v>
      </c>
      <c r="H226" s="28">
        <f t="shared" si="69"/>
        <v>481</v>
      </c>
      <c r="I226" s="28">
        <v>0</v>
      </c>
      <c r="J226" s="28">
        <v>0</v>
      </c>
      <c r="K226" s="28">
        <f t="shared" si="70"/>
        <v>0</v>
      </c>
      <c r="L226" s="28">
        <v>351</v>
      </c>
      <c r="M226" s="28">
        <v>51</v>
      </c>
      <c r="N226" s="28">
        <f t="shared" si="71"/>
        <v>402</v>
      </c>
      <c r="O226" s="28">
        <f t="shared" si="67"/>
        <v>4219</v>
      </c>
      <c r="P226" s="28">
        <f t="shared" si="67"/>
        <v>481</v>
      </c>
      <c r="Q226" s="28">
        <f t="shared" si="72"/>
        <v>4700</v>
      </c>
    </row>
    <row r="227" spans="1:17" s="15" customFormat="1" ht="20.100000000000001" customHeight="1">
      <c r="A227" s="40"/>
      <c r="B227" s="46" t="s">
        <v>158</v>
      </c>
      <c r="C227" s="42">
        <f t="shared" ref="C227:Q227" si="79">C226</f>
        <v>3460</v>
      </c>
      <c r="D227" s="42">
        <f t="shared" si="79"/>
        <v>357</v>
      </c>
      <c r="E227" s="42">
        <f t="shared" si="79"/>
        <v>3817</v>
      </c>
      <c r="F227" s="42">
        <f t="shared" si="79"/>
        <v>408</v>
      </c>
      <c r="G227" s="42">
        <f t="shared" si="79"/>
        <v>73</v>
      </c>
      <c r="H227" s="42">
        <f t="shared" si="79"/>
        <v>481</v>
      </c>
      <c r="I227" s="42">
        <f t="shared" si="79"/>
        <v>0</v>
      </c>
      <c r="J227" s="42">
        <f t="shared" si="79"/>
        <v>0</v>
      </c>
      <c r="K227" s="42">
        <f t="shared" si="79"/>
        <v>0</v>
      </c>
      <c r="L227" s="42">
        <f t="shared" si="79"/>
        <v>351</v>
      </c>
      <c r="M227" s="42">
        <f t="shared" si="79"/>
        <v>51</v>
      </c>
      <c r="N227" s="42">
        <f t="shared" si="79"/>
        <v>402</v>
      </c>
      <c r="O227" s="42">
        <f t="shared" si="79"/>
        <v>4219</v>
      </c>
      <c r="P227" s="42">
        <f t="shared" si="79"/>
        <v>481</v>
      </c>
      <c r="Q227" s="42">
        <f t="shared" si="79"/>
        <v>4700</v>
      </c>
    </row>
    <row r="228" spans="1:17" ht="20.100000000000001" customHeight="1">
      <c r="A228" s="26">
        <v>1</v>
      </c>
      <c r="B228" s="27" t="s">
        <v>159</v>
      </c>
      <c r="C228" s="28">
        <v>1140</v>
      </c>
      <c r="D228" s="28">
        <v>180.78</v>
      </c>
      <c r="E228" s="28">
        <f t="shared" si="68"/>
        <v>1320.78</v>
      </c>
      <c r="F228" s="28">
        <v>0</v>
      </c>
      <c r="G228" s="28">
        <v>0</v>
      </c>
      <c r="H228" s="28">
        <f t="shared" si="69"/>
        <v>0</v>
      </c>
      <c r="I228" s="28">
        <v>65.5</v>
      </c>
      <c r="J228" s="28">
        <v>28</v>
      </c>
      <c r="K228" s="28">
        <f t="shared" si="70"/>
        <v>93.5</v>
      </c>
      <c r="L228" s="28">
        <v>100</v>
      </c>
      <c r="M228" s="28">
        <v>25</v>
      </c>
      <c r="N228" s="28">
        <f t="shared" si="71"/>
        <v>125</v>
      </c>
      <c r="O228" s="28">
        <f t="shared" si="67"/>
        <v>1305.5</v>
      </c>
      <c r="P228" s="28">
        <f t="shared" si="67"/>
        <v>233.78</v>
      </c>
      <c r="Q228" s="28">
        <f t="shared" si="72"/>
        <v>1539.28</v>
      </c>
    </row>
    <row r="229" spans="1:17" ht="20.100000000000001" customHeight="1">
      <c r="A229" s="26">
        <v>2</v>
      </c>
      <c r="B229" s="27" t="s">
        <v>160</v>
      </c>
      <c r="C229" s="28">
        <v>190</v>
      </c>
      <c r="D229" s="28">
        <v>0</v>
      </c>
      <c r="E229" s="28">
        <f t="shared" si="68"/>
        <v>190</v>
      </c>
      <c r="F229" s="28">
        <v>0</v>
      </c>
      <c r="G229" s="28">
        <v>0</v>
      </c>
      <c r="H229" s="28">
        <f t="shared" si="69"/>
        <v>0</v>
      </c>
      <c r="I229" s="28">
        <v>0</v>
      </c>
      <c r="J229" s="28">
        <v>0</v>
      </c>
      <c r="K229" s="28">
        <f t="shared" si="70"/>
        <v>0</v>
      </c>
      <c r="L229" s="28">
        <v>0</v>
      </c>
      <c r="M229" s="28">
        <v>0</v>
      </c>
      <c r="N229" s="28">
        <f t="shared" si="71"/>
        <v>0</v>
      </c>
      <c r="O229" s="28">
        <f t="shared" si="67"/>
        <v>190</v>
      </c>
      <c r="P229" s="28">
        <f t="shared" si="67"/>
        <v>0</v>
      </c>
      <c r="Q229" s="28">
        <f t="shared" si="72"/>
        <v>190</v>
      </c>
    </row>
    <row r="230" spans="1:17" s="14" customFormat="1" ht="20.100000000000001" customHeight="1">
      <c r="A230" s="29"/>
      <c r="B230" s="30" t="s">
        <v>159</v>
      </c>
      <c r="C230" s="31">
        <f t="shared" ref="C230:Q230" si="80">+C228+C229</f>
        <v>1330</v>
      </c>
      <c r="D230" s="31">
        <f t="shared" si="80"/>
        <v>180.78</v>
      </c>
      <c r="E230" s="31">
        <f t="shared" si="80"/>
        <v>1510.78</v>
      </c>
      <c r="F230" s="31">
        <f t="shared" si="80"/>
        <v>0</v>
      </c>
      <c r="G230" s="31">
        <f t="shared" si="80"/>
        <v>0</v>
      </c>
      <c r="H230" s="31">
        <f t="shared" si="80"/>
        <v>0</v>
      </c>
      <c r="I230" s="31">
        <f t="shared" si="80"/>
        <v>65.5</v>
      </c>
      <c r="J230" s="31">
        <f t="shared" si="80"/>
        <v>28</v>
      </c>
      <c r="K230" s="31">
        <f t="shared" si="80"/>
        <v>93.5</v>
      </c>
      <c r="L230" s="31">
        <f t="shared" si="80"/>
        <v>100</v>
      </c>
      <c r="M230" s="31">
        <f t="shared" si="80"/>
        <v>25</v>
      </c>
      <c r="N230" s="31">
        <f t="shared" si="80"/>
        <v>125</v>
      </c>
      <c r="O230" s="31">
        <f t="shared" si="80"/>
        <v>1495.5</v>
      </c>
      <c r="P230" s="31">
        <f t="shared" si="80"/>
        <v>233.78</v>
      </c>
      <c r="Q230" s="31">
        <f t="shared" si="80"/>
        <v>1729.28</v>
      </c>
    </row>
    <row r="231" spans="1:17" ht="20.100000000000001" customHeight="1">
      <c r="A231" s="26">
        <v>3</v>
      </c>
      <c r="B231" s="27" t="s">
        <v>161</v>
      </c>
      <c r="C231" s="28">
        <v>820</v>
      </c>
      <c r="D231" s="28">
        <v>170</v>
      </c>
      <c r="E231" s="28">
        <f t="shared" si="68"/>
        <v>990</v>
      </c>
      <c r="F231" s="28">
        <v>87</v>
      </c>
      <c r="G231" s="28">
        <v>46.7</v>
      </c>
      <c r="H231" s="28">
        <f t="shared" si="69"/>
        <v>133.69999999999999</v>
      </c>
      <c r="I231" s="28">
        <v>60</v>
      </c>
      <c r="J231" s="28">
        <v>50</v>
      </c>
      <c r="K231" s="28">
        <f t="shared" si="70"/>
        <v>110</v>
      </c>
      <c r="L231" s="28">
        <v>110</v>
      </c>
      <c r="M231" s="28">
        <v>40</v>
      </c>
      <c r="N231" s="28">
        <f t="shared" si="71"/>
        <v>150</v>
      </c>
      <c r="O231" s="28">
        <f t="shared" si="67"/>
        <v>1077</v>
      </c>
      <c r="P231" s="28">
        <f t="shared" si="67"/>
        <v>306.7</v>
      </c>
      <c r="Q231" s="28">
        <f t="shared" si="72"/>
        <v>1383.7</v>
      </c>
    </row>
    <row r="232" spans="1:17" ht="20.100000000000001" customHeight="1">
      <c r="A232" s="26">
        <v>4</v>
      </c>
      <c r="B232" s="27" t="s">
        <v>162</v>
      </c>
      <c r="C232" s="28">
        <v>1050</v>
      </c>
      <c r="D232" s="28">
        <v>270</v>
      </c>
      <c r="E232" s="28">
        <f t="shared" si="68"/>
        <v>1320</v>
      </c>
      <c r="F232" s="28">
        <v>37.49</v>
      </c>
      <c r="G232" s="28">
        <v>15.25</v>
      </c>
      <c r="H232" s="28">
        <f t="shared" si="69"/>
        <v>52.74</v>
      </c>
      <c r="I232" s="28">
        <v>41.5</v>
      </c>
      <c r="J232" s="28">
        <v>26</v>
      </c>
      <c r="K232" s="28">
        <f t="shared" si="70"/>
        <v>67.5</v>
      </c>
      <c r="L232" s="28">
        <v>90</v>
      </c>
      <c r="M232" s="28">
        <v>35</v>
      </c>
      <c r="N232" s="28">
        <f t="shared" si="71"/>
        <v>125</v>
      </c>
      <c r="O232" s="28">
        <f t="shared" si="67"/>
        <v>1218.99</v>
      </c>
      <c r="P232" s="28">
        <f t="shared" si="67"/>
        <v>346.25</v>
      </c>
      <c r="Q232" s="28">
        <f t="shared" si="72"/>
        <v>1565.24</v>
      </c>
    </row>
    <row r="233" spans="1:17" ht="20.100000000000001" customHeight="1">
      <c r="A233" s="26">
        <v>5</v>
      </c>
      <c r="B233" s="27" t="s">
        <v>163</v>
      </c>
      <c r="C233" s="28">
        <v>2280</v>
      </c>
      <c r="D233" s="28">
        <v>200</v>
      </c>
      <c r="E233" s="28">
        <f t="shared" si="68"/>
        <v>2480</v>
      </c>
      <c r="F233" s="28">
        <v>20</v>
      </c>
      <c r="G233" s="28">
        <v>10</v>
      </c>
      <c r="H233" s="28">
        <f t="shared" si="69"/>
        <v>30</v>
      </c>
      <c r="I233" s="28">
        <v>71.25</v>
      </c>
      <c r="J233" s="28">
        <v>30.51</v>
      </c>
      <c r="K233" s="28">
        <f t="shared" si="70"/>
        <v>101.76</v>
      </c>
      <c r="L233" s="28">
        <v>163</v>
      </c>
      <c r="M233" s="28">
        <v>100</v>
      </c>
      <c r="N233" s="28">
        <f t="shared" si="71"/>
        <v>263</v>
      </c>
      <c r="O233" s="28">
        <f t="shared" si="67"/>
        <v>2534.25</v>
      </c>
      <c r="P233" s="28">
        <f t="shared" si="67"/>
        <v>340.51</v>
      </c>
      <c r="Q233" s="28">
        <f t="shared" si="72"/>
        <v>2874.76</v>
      </c>
    </row>
    <row r="234" spans="1:17" ht="20.100000000000001" customHeight="1">
      <c r="A234" s="26">
        <v>6</v>
      </c>
      <c r="B234" s="27" t="s">
        <v>164</v>
      </c>
      <c r="C234" s="28">
        <v>1060</v>
      </c>
      <c r="D234" s="28">
        <v>134.18</v>
      </c>
      <c r="E234" s="28">
        <f t="shared" si="68"/>
        <v>1194.18</v>
      </c>
      <c r="F234" s="28">
        <v>26.1</v>
      </c>
      <c r="G234" s="28">
        <v>6.11</v>
      </c>
      <c r="H234" s="28">
        <f t="shared" si="69"/>
        <v>32.21</v>
      </c>
      <c r="I234" s="28">
        <v>37.5</v>
      </c>
      <c r="J234" s="28">
        <v>18.309999999999999</v>
      </c>
      <c r="K234" s="28">
        <f t="shared" si="70"/>
        <v>55.81</v>
      </c>
      <c r="L234" s="28">
        <v>75</v>
      </c>
      <c r="M234" s="28">
        <v>33.630000000000003</v>
      </c>
      <c r="N234" s="28">
        <f t="shared" si="71"/>
        <v>108.63</v>
      </c>
      <c r="O234" s="28">
        <f t="shared" si="67"/>
        <v>1198.5999999999999</v>
      </c>
      <c r="P234" s="28">
        <f t="shared" si="67"/>
        <v>192.23000000000002</v>
      </c>
      <c r="Q234" s="28">
        <f t="shared" si="72"/>
        <v>1390.83</v>
      </c>
    </row>
    <row r="235" spans="1:17" ht="20.100000000000001" customHeight="1">
      <c r="A235" s="26">
        <v>7</v>
      </c>
      <c r="B235" s="27" t="s">
        <v>165</v>
      </c>
      <c r="C235" s="28">
        <v>1820</v>
      </c>
      <c r="D235" s="28">
        <v>250</v>
      </c>
      <c r="E235" s="28">
        <f t="shared" si="68"/>
        <v>2070</v>
      </c>
      <c r="F235" s="28">
        <v>0</v>
      </c>
      <c r="G235" s="28">
        <v>0</v>
      </c>
      <c r="H235" s="28">
        <f t="shared" si="69"/>
        <v>0</v>
      </c>
      <c r="I235" s="28">
        <v>75</v>
      </c>
      <c r="J235" s="28">
        <v>18.3</v>
      </c>
      <c r="K235" s="28">
        <f t="shared" si="70"/>
        <v>93.3</v>
      </c>
      <c r="L235" s="28">
        <v>160</v>
      </c>
      <c r="M235" s="28">
        <v>30</v>
      </c>
      <c r="N235" s="28">
        <f t="shared" si="71"/>
        <v>190</v>
      </c>
      <c r="O235" s="28">
        <f t="shared" si="67"/>
        <v>2055</v>
      </c>
      <c r="P235" s="28">
        <f t="shared" si="67"/>
        <v>298.3</v>
      </c>
      <c r="Q235" s="28">
        <f t="shared" si="72"/>
        <v>2353.3000000000002</v>
      </c>
    </row>
    <row r="236" spans="1:17" ht="20.100000000000001" customHeight="1">
      <c r="A236" s="26">
        <v>8</v>
      </c>
      <c r="B236" s="27" t="s">
        <v>166</v>
      </c>
      <c r="C236" s="28">
        <v>220</v>
      </c>
      <c r="D236" s="28">
        <v>0</v>
      </c>
      <c r="E236" s="28">
        <f t="shared" si="68"/>
        <v>220</v>
      </c>
      <c r="F236" s="28">
        <v>0</v>
      </c>
      <c r="G236" s="28">
        <v>0</v>
      </c>
      <c r="H236" s="28">
        <f t="shared" si="69"/>
        <v>0</v>
      </c>
      <c r="I236" s="28">
        <v>0</v>
      </c>
      <c r="J236" s="28">
        <v>0</v>
      </c>
      <c r="K236" s="28">
        <f t="shared" si="70"/>
        <v>0</v>
      </c>
      <c r="L236" s="28">
        <v>0</v>
      </c>
      <c r="M236" s="28">
        <v>0</v>
      </c>
      <c r="N236" s="28">
        <f t="shared" si="71"/>
        <v>0</v>
      </c>
      <c r="O236" s="28">
        <f t="shared" si="67"/>
        <v>220</v>
      </c>
      <c r="P236" s="28">
        <f t="shared" si="67"/>
        <v>0</v>
      </c>
      <c r="Q236" s="28">
        <f t="shared" si="72"/>
        <v>220</v>
      </c>
    </row>
    <row r="237" spans="1:17" s="14" customFormat="1" ht="20.100000000000001" customHeight="1">
      <c r="A237" s="29"/>
      <c r="B237" s="30" t="s">
        <v>165</v>
      </c>
      <c r="C237" s="31">
        <f t="shared" ref="C237:Q237" si="81">+C235+C236</f>
        <v>2040</v>
      </c>
      <c r="D237" s="31">
        <f t="shared" si="81"/>
        <v>250</v>
      </c>
      <c r="E237" s="31">
        <f t="shared" si="81"/>
        <v>2290</v>
      </c>
      <c r="F237" s="31">
        <f t="shared" si="81"/>
        <v>0</v>
      </c>
      <c r="G237" s="31">
        <f t="shared" si="81"/>
        <v>0</v>
      </c>
      <c r="H237" s="31">
        <f t="shared" si="81"/>
        <v>0</v>
      </c>
      <c r="I237" s="31">
        <f t="shared" si="81"/>
        <v>75</v>
      </c>
      <c r="J237" s="31">
        <f t="shared" si="81"/>
        <v>18.3</v>
      </c>
      <c r="K237" s="31">
        <f t="shared" si="81"/>
        <v>93.3</v>
      </c>
      <c r="L237" s="31">
        <f t="shared" si="81"/>
        <v>160</v>
      </c>
      <c r="M237" s="31">
        <f t="shared" si="81"/>
        <v>30</v>
      </c>
      <c r="N237" s="31">
        <f t="shared" si="81"/>
        <v>190</v>
      </c>
      <c r="O237" s="31">
        <f t="shared" si="81"/>
        <v>2275</v>
      </c>
      <c r="P237" s="31">
        <f t="shared" si="81"/>
        <v>298.3</v>
      </c>
      <c r="Q237" s="31">
        <f t="shared" si="81"/>
        <v>2573.3000000000002</v>
      </c>
    </row>
    <row r="238" spans="1:17" ht="20.100000000000001" customHeight="1">
      <c r="A238" s="26">
        <v>9</v>
      </c>
      <c r="B238" s="27" t="s">
        <v>167</v>
      </c>
      <c r="C238" s="28">
        <v>790</v>
      </c>
      <c r="D238" s="28">
        <v>200</v>
      </c>
      <c r="E238" s="28">
        <f t="shared" si="68"/>
        <v>990</v>
      </c>
      <c r="F238" s="28">
        <v>39.409999999999997</v>
      </c>
      <c r="G238" s="28">
        <v>9.94</v>
      </c>
      <c r="H238" s="28">
        <f t="shared" si="69"/>
        <v>49.349999999999994</v>
      </c>
      <c r="I238" s="28">
        <v>40.25</v>
      </c>
      <c r="J238" s="28">
        <v>19.88</v>
      </c>
      <c r="K238" s="28">
        <f t="shared" si="70"/>
        <v>60.129999999999995</v>
      </c>
      <c r="L238" s="28">
        <v>95</v>
      </c>
      <c r="M238" s="28">
        <v>34.97</v>
      </c>
      <c r="N238" s="28">
        <f t="shared" si="71"/>
        <v>129.97</v>
      </c>
      <c r="O238" s="28">
        <f t="shared" si="67"/>
        <v>964.66</v>
      </c>
      <c r="P238" s="28">
        <f t="shared" si="67"/>
        <v>264.78999999999996</v>
      </c>
      <c r="Q238" s="28">
        <f t="shared" si="72"/>
        <v>1229.4499999999998</v>
      </c>
    </row>
    <row r="239" spans="1:17" ht="20.100000000000001" customHeight="1">
      <c r="A239" s="26">
        <v>10</v>
      </c>
      <c r="B239" s="27" t="s">
        <v>168</v>
      </c>
      <c r="C239" s="28">
        <v>390</v>
      </c>
      <c r="D239" s="28">
        <v>0</v>
      </c>
      <c r="E239" s="28">
        <f t="shared" si="68"/>
        <v>390</v>
      </c>
      <c r="F239" s="28">
        <v>0</v>
      </c>
      <c r="G239" s="28">
        <v>0</v>
      </c>
      <c r="H239" s="28">
        <f t="shared" si="69"/>
        <v>0</v>
      </c>
      <c r="I239" s="28">
        <v>0</v>
      </c>
      <c r="J239" s="28">
        <v>0</v>
      </c>
      <c r="K239" s="28">
        <f t="shared" si="70"/>
        <v>0</v>
      </c>
      <c r="L239" s="28">
        <v>0</v>
      </c>
      <c r="M239" s="28">
        <v>0</v>
      </c>
      <c r="N239" s="28">
        <f t="shared" si="71"/>
        <v>0</v>
      </c>
      <c r="O239" s="28">
        <f t="shared" si="67"/>
        <v>390</v>
      </c>
      <c r="P239" s="28">
        <f t="shared" si="67"/>
        <v>0</v>
      </c>
      <c r="Q239" s="28">
        <f t="shared" si="72"/>
        <v>390</v>
      </c>
    </row>
    <row r="240" spans="1:17" s="14" customFormat="1" ht="20.100000000000001" customHeight="1">
      <c r="A240" s="29"/>
      <c r="B240" s="30" t="s">
        <v>167</v>
      </c>
      <c r="C240" s="31">
        <f t="shared" ref="C240:M240" si="82">+C238+C239</f>
        <v>1180</v>
      </c>
      <c r="D240" s="31">
        <f t="shared" si="82"/>
        <v>200</v>
      </c>
      <c r="E240" s="28">
        <f t="shared" si="68"/>
        <v>1380</v>
      </c>
      <c r="F240" s="31">
        <f t="shared" si="82"/>
        <v>39.409999999999997</v>
      </c>
      <c r="G240" s="31">
        <f t="shared" si="82"/>
        <v>9.94</v>
      </c>
      <c r="H240" s="28">
        <f t="shared" si="69"/>
        <v>49.349999999999994</v>
      </c>
      <c r="I240" s="31">
        <f t="shared" si="82"/>
        <v>40.25</v>
      </c>
      <c r="J240" s="31">
        <f t="shared" si="82"/>
        <v>19.88</v>
      </c>
      <c r="K240" s="28">
        <f t="shared" si="70"/>
        <v>60.129999999999995</v>
      </c>
      <c r="L240" s="31">
        <f t="shared" si="82"/>
        <v>95</v>
      </c>
      <c r="M240" s="31">
        <f t="shared" si="82"/>
        <v>34.97</v>
      </c>
      <c r="N240" s="28">
        <f t="shared" si="71"/>
        <v>129.97</v>
      </c>
      <c r="O240" s="28">
        <f t="shared" si="67"/>
        <v>1354.66</v>
      </c>
      <c r="P240" s="28">
        <f t="shared" si="67"/>
        <v>264.78999999999996</v>
      </c>
      <c r="Q240" s="28">
        <f t="shared" si="72"/>
        <v>1619.45</v>
      </c>
    </row>
    <row r="241" spans="1:17" ht="20.100000000000001" customHeight="1">
      <c r="A241" s="26">
        <v>11</v>
      </c>
      <c r="B241" s="27" t="s">
        <v>169</v>
      </c>
      <c r="C241" s="28">
        <v>450</v>
      </c>
      <c r="D241" s="28">
        <v>61.04</v>
      </c>
      <c r="E241" s="28">
        <f t="shared" si="68"/>
        <v>511.04</v>
      </c>
      <c r="F241" s="28">
        <v>35</v>
      </c>
      <c r="G241" s="28">
        <v>17</v>
      </c>
      <c r="H241" s="28">
        <f t="shared" si="69"/>
        <v>52</v>
      </c>
      <c r="I241" s="28">
        <v>20</v>
      </c>
      <c r="J241" s="28">
        <v>10</v>
      </c>
      <c r="K241" s="28">
        <f t="shared" si="70"/>
        <v>30</v>
      </c>
      <c r="L241" s="28">
        <v>50</v>
      </c>
      <c r="M241" s="28">
        <v>20.399999999999999</v>
      </c>
      <c r="N241" s="28">
        <f t="shared" si="71"/>
        <v>70.400000000000006</v>
      </c>
      <c r="O241" s="28">
        <f t="shared" si="67"/>
        <v>555</v>
      </c>
      <c r="P241" s="28">
        <f t="shared" si="67"/>
        <v>108.44</v>
      </c>
      <c r="Q241" s="28">
        <f t="shared" si="72"/>
        <v>663.44</v>
      </c>
    </row>
    <row r="242" spans="1:17" s="15" customFormat="1" ht="20.100000000000001" customHeight="1">
      <c r="A242" s="40"/>
      <c r="B242" s="46" t="s">
        <v>170</v>
      </c>
      <c r="C242" s="42">
        <f t="shared" ref="C242:Q242" si="83">+C241+C240+C237+C234+C233+C232+C231+C230</f>
        <v>10210</v>
      </c>
      <c r="D242" s="42">
        <f t="shared" si="83"/>
        <v>1466</v>
      </c>
      <c r="E242" s="42">
        <f t="shared" si="83"/>
        <v>11676.000000000002</v>
      </c>
      <c r="F242" s="42">
        <f t="shared" si="83"/>
        <v>245</v>
      </c>
      <c r="G242" s="42">
        <f t="shared" si="83"/>
        <v>105</v>
      </c>
      <c r="H242" s="42">
        <f t="shared" si="83"/>
        <v>350</v>
      </c>
      <c r="I242" s="42">
        <f t="shared" si="83"/>
        <v>411</v>
      </c>
      <c r="J242" s="42">
        <f t="shared" si="83"/>
        <v>201</v>
      </c>
      <c r="K242" s="42">
        <f t="shared" si="83"/>
        <v>612</v>
      </c>
      <c r="L242" s="42">
        <f t="shared" si="83"/>
        <v>843</v>
      </c>
      <c r="M242" s="42">
        <f t="shared" si="83"/>
        <v>319</v>
      </c>
      <c r="N242" s="42">
        <f t="shared" si="83"/>
        <v>1162</v>
      </c>
      <c r="O242" s="42">
        <f t="shared" si="83"/>
        <v>11709</v>
      </c>
      <c r="P242" s="42">
        <f t="shared" si="83"/>
        <v>2091</v>
      </c>
      <c r="Q242" s="42">
        <f t="shared" si="83"/>
        <v>13800.000000000002</v>
      </c>
    </row>
    <row r="243" spans="1:17" ht="20.100000000000001" customHeight="1">
      <c r="A243" s="26">
        <v>1</v>
      </c>
      <c r="B243" s="27" t="s">
        <v>171</v>
      </c>
      <c r="C243" s="28">
        <v>596.73</v>
      </c>
      <c r="D243" s="28">
        <v>92.43</v>
      </c>
      <c r="E243" s="28">
        <f t="shared" si="68"/>
        <v>689.16000000000008</v>
      </c>
      <c r="F243" s="28">
        <v>0</v>
      </c>
      <c r="G243" s="28">
        <v>0</v>
      </c>
      <c r="H243" s="28">
        <f t="shared" si="69"/>
        <v>0</v>
      </c>
      <c r="I243" s="28">
        <v>0</v>
      </c>
      <c r="J243" s="28">
        <v>0</v>
      </c>
      <c r="K243" s="28">
        <f t="shared" si="70"/>
        <v>0</v>
      </c>
      <c r="L243" s="28">
        <v>64.69</v>
      </c>
      <c r="M243" s="28">
        <v>23.59</v>
      </c>
      <c r="N243" s="28">
        <f t="shared" si="71"/>
        <v>88.28</v>
      </c>
      <c r="O243" s="28">
        <f t="shared" si="67"/>
        <v>661.42000000000007</v>
      </c>
      <c r="P243" s="28">
        <f t="shared" si="67"/>
        <v>116.02000000000001</v>
      </c>
      <c r="Q243" s="28">
        <f t="shared" si="72"/>
        <v>777.44</v>
      </c>
    </row>
    <row r="244" spans="1:17" ht="20.100000000000001" customHeight="1">
      <c r="A244" s="26">
        <v>2</v>
      </c>
      <c r="B244" s="27" t="s">
        <v>172</v>
      </c>
      <c r="C244" s="28">
        <v>227.16</v>
      </c>
      <c r="D244" s="28">
        <v>85.32</v>
      </c>
      <c r="E244" s="28">
        <f t="shared" si="68"/>
        <v>312.48</v>
      </c>
      <c r="F244" s="28">
        <v>26.21</v>
      </c>
      <c r="G244" s="28">
        <v>13.08</v>
      </c>
      <c r="H244" s="28">
        <f t="shared" si="69"/>
        <v>39.29</v>
      </c>
      <c r="I244" s="28">
        <v>0</v>
      </c>
      <c r="J244" s="28">
        <v>0</v>
      </c>
      <c r="K244" s="28">
        <f t="shared" si="70"/>
        <v>0</v>
      </c>
      <c r="L244" s="28">
        <v>8.74</v>
      </c>
      <c r="M244" s="28">
        <v>0</v>
      </c>
      <c r="N244" s="28">
        <f t="shared" si="71"/>
        <v>8.74</v>
      </c>
      <c r="O244" s="28">
        <f t="shared" si="67"/>
        <v>262.11</v>
      </c>
      <c r="P244" s="28">
        <f t="shared" si="67"/>
        <v>98.399999999999991</v>
      </c>
      <c r="Q244" s="28">
        <f t="shared" si="72"/>
        <v>360.51</v>
      </c>
    </row>
    <row r="245" spans="1:17" ht="20.100000000000001" customHeight="1">
      <c r="A245" s="26">
        <v>3</v>
      </c>
      <c r="B245" s="27" t="s">
        <v>173</v>
      </c>
      <c r="C245" s="28">
        <v>69.900000000000006</v>
      </c>
      <c r="D245" s="28">
        <v>25.6</v>
      </c>
      <c r="E245" s="28">
        <f t="shared" si="68"/>
        <v>95.5</v>
      </c>
      <c r="F245" s="28">
        <v>15.72</v>
      </c>
      <c r="G245" s="28">
        <v>10.46</v>
      </c>
      <c r="H245" s="28">
        <f t="shared" si="69"/>
        <v>26.18</v>
      </c>
      <c r="I245" s="28">
        <v>0</v>
      </c>
      <c r="J245" s="28">
        <v>0</v>
      </c>
      <c r="K245" s="28">
        <f t="shared" si="70"/>
        <v>0</v>
      </c>
      <c r="L245" s="28">
        <v>8.74</v>
      </c>
      <c r="M245" s="28">
        <v>0</v>
      </c>
      <c r="N245" s="28">
        <f t="shared" si="71"/>
        <v>8.74</v>
      </c>
      <c r="O245" s="28">
        <f t="shared" si="67"/>
        <v>94.36</v>
      </c>
      <c r="P245" s="28">
        <f t="shared" si="67"/>
        <v>36.06</v>
      </c>
      <c r="Q245" s="28">
        <f t="shared" si="72"/>
        <v>130.42000000000002</v>
      </c>
    </row>
    <row r="246" spans="1:17" ht="20.100000000000001" customHeight="1">
      <c r="A246" s="26">
        <v>4</v>
      </c>
      <c r="B246" s="27" t="s">
        <v>174</v>
      </c>
      <c r="C246" s="28">
        <v>205.32</v>
      </c>
      <c r="D246" s="28">
        <v>28.44</v>
      </c>
      <c r="E246" s="28">
        <f t="shared" si="68"/>
        <v>233.76</v>
      </c>
      <c r="F246" s="28">
        <v>0</v>
      </c>
      <c r="G246" s="28">
        <v>0</v>
      </c>
      <c r="H246" s="28">
        <f t="shared" si="69"/>
        <v>0</v>
      </c>
      <c r="I246" s="28">
        <v>0</v>
      </c>
      <c r="J246" s="28">
        <v>0</v>
      </c>
      <c r="K246" s="28">
        <f t="shared" si="70"/>
        <v>0</v>
      </c>
      <c r="L246" s="28">
        <v>13.11</v>
      </c>
      <c r="M246" s="28">
        <v>8.74</v>
      </c>
      <c r="N246" s="28">
        <f t="shared" si="71"/>
        <v>21.85</v>
      </c>
      <c r="O246" s="28">
        <f t="shared" si="67"/>
        <v>218.43</v>
      </c>
      <c r="P246" s="28">
        <f t="shared" si="67"/>
        <v>37.18</v>
      </c>
      <c r="Q246" s="28">
        <f t="shared" si="72"/>
        <v>255.61</v>
      </c>
    </row>
    <row r="247" spans="1:17" ht="20.100000000000001" customHeight="1">
      <c r="A247" s="26">
        <v>5</v>
      </c>
      <c r="B247" s="27" t="s">
        <v>175</v>
      </c>
      <c r="C247" s="28">
        <v>100.48</v>
      </c>
      <c r="D247" s="28">
        <v>24.17</v>
      </c>
      <c r="E247" s="28">
        <f t="shared" si="68"/>
        <v>124.65</v>
      </c>
      <c r="F247" s="28">
        <v>17.440000000000001</v>
      </c>
      <c r="G247" s="28">
        <v>4.3600000000000003</v>
      </c>
      <c r="H247" s="28">
        <f t="shared" si="69"/>
        <v>21.8</v>
      </c>
      <c r="I247" s="28">
        <v>0</v>
      </c>
      <c r="J247" s="28">
        <v>0</v>
      </c>
      <c r="K247" s="28">
        <f t="shared" si="70"/>
        <v>0</v>
      </c>
      <c r="L247" s="28">
        <v>13.11</v>
      </c>
      <c r="M247" s="28">
        <v>8.74</v>
      </c>
      <c r="N247" s="28">
        <f t="shared" si="71"/>
        <v>21.85</v>
      </c>
      <c r="O247" s="28">
        <f t="shared" si="67"/>
        <v>131.03</v>
      </c>
      <c r="P247" s="28">
        <f t="shared" si="67"/>
        <v>37.270000000000003</v>
      </c>
      <c r="Q247" s="28">
        <f t="shared" si="72"/>
        <v>168.3</v>
      </c>
    </row>
    <row r="248" spans="1:17" ht="20.100000000000001" customHeight="1">
      <c r="A248" s="26">
        <v>6</v>
      </c>
      <c r="B248" s="27" t="s">
        <v>176</v>
      </c>
      <c r="C248" s="28">
        <v>101.35</v>
      </c>
      <c r="D248" s="28">
        <v>17.78</v>
      </c>
      <c r="E248" s="28">
        <f t="shared" si="68"/>
        <v>119.13</v>
      </c>
      <c r="F248" s="28">
        <v>16.600000000000001</v>
      </c>
      <c r="G248" s="28">
        <v>13.08</v>
      </c>
      <c r="H248" s="28">
        <f t="shared" si="69"/>
        <v>29.68</v>
      </c>
      <c r="I248" s="28">
        <v>0</v>
      </c>
      <c r="J248" s="28">
        <v>0</v>
      </c>
      <c r="K248" s="28">
        <f t="shared" si="70"/>
        <v>0</v>
      </c>
      <c r="L248" s="28">
        <v>0</v>
      </c>
      <c r="M248" s="28">
        <v>0</v>
      </c>
      <c r="N248" s="28">
        <f t="shared" si="71"/>
        <v>0</v>
      </c>
      <c r="O248" s="28">
        <f t="shared" si="67"/>
        <v>117.94999999999999</v>
      </c>
      <c r="P248" s="28">
        <f t="shared" si="67"/>
        <v>30.86</v>
      </c>
      <c r="Q248" s="28">
        <f t="shared" si="72"/>
        <v>148.81</v>
      </c>
    </row>
    <row r="249" spans="1:17" ht="20.100000000000001" customHeight="1">
      <c r="A249" s="26">
        <v>7</v>
      </c>
      <c r="B249" s="27" t="s">
        <v>177</v>
      </c>
      <c r="C249" s="28">
        <v>97.85</v>
      </c>
      <c r="D249" s="28">
        <v>10.67</v>
      </c>
      <c r="E249" s="28">
        <f t="shared" si="68"/>
        <v>108.52</v>
      </c>
      <c r="F249" s="28">
        <v>0</v>
      </c>
      <c r="G249" s="28">
        <v>0</v>
      </c>
      <c r="H249" s="28">
        <f t="shared" si="69"/>
        <v>0</v>
      </c>
      <c r="I249" s="28">
        <v>0</v>
      </c>
      <c r="J249" s="28">
        <v>0</v>
      </c>
      <c r="K249" s="28">
        <f t="shared" si="70"/>
        <v>0</v>
      </c>
      <c r="L249" s="28">
        <v>0</v>
      </c>
      <c r="M249" s="28">
        <v>0</v>
      </c>
      <c r="N249" s="28">
        <f t="shared" si="71"/>
        <v>0</v>
      </c>
      <c r="O249" s="28">
        <f t="shared" si="67"/>
        <v>97.85</v>
      </c>
      <c r="P249" s="28">
        <f t="shared" si="67"/>
        <v>10.67</v>
      </c>
      <c r="Q249" s="28">
        <f t="shared" si="72"/>
        <v>108.52</v>
      </c>
    </row>
    <row r="250" spans="1:17" s="14" customFormat="1" ht="20.100000000000001" customHeight="1">
      <c r="A250" s="29"/>
      <c r="B250" s="30" t="s">
        <v>171</v>
      </c>
      <c r="C250" s="31">
        <f t="shared" ref="C250:Q250" si="84">SUM(C243:C249)</f>
        <v>1398.7899999999997</v>
      </c>
      <c r="D250" s="31">
        <f t="shared" si="84"/>
        <v>284.41000000000003</v>
      </c>
      <c r="E250" s="31">
        <f t="shared" si="84"/>
        <v>1683.2000000000003</v>
      </c>
      <c r="F250" s="31">
        <f t="shared" si="84"/>
        <v>75.97</v>
      </c>
      <c r="G250" s="31">
        <f t="shared" si="84"/>
        <v>40.98</v>
      </c>
      <c r="H250" s="31">
        <f t="shared" si="84"/>
        <v>116.94999999999999</v>
      </c>
      <c r="I250" s="31">
        <f t="shared" si="84"/>
        <v>0</v>
      </c>
      <c r="J250" s="31">
        <f t="shared" si="84"/>
        <v>0</v>
      </c>
      <c r="K250" s="31">
        <f t="shared" si="84"/>
        <v>0</v>
      </c>
      <c r="L250" s="31">
        <f t="shared" si="84"/>
        <v>108.38999999999999</v>
      </c>
      <c r="M250" s="31">
        <f t="shared" si="84"/>
        <v>41.07</v>
      </c>
      <c r="N250" s="31">
        <f t="shared" si="84"/>
        <v>149.45999999999998</v>
      </c>
      <c r="O250" s="31">
        <f t="shared" si="84"/>
        <v>1583.15</v>
      </c>
      <c r="P250" s="31">
        <f t="shared" si="84"/>
        <v>366.46000000000004</v>
      </c>
      <c r="Q250" s="31">
        <f t="shared" si="84"/>
        <v>1949.61</v>
      </c>
    </row>
    <row r="251" spans="1:17" ht="20.100000000000001" customHeight="1">
      <c r="A251" s="26">
        <v>8</v>
      </c>
      <c r="B251" s="27" t="s">
        <v>178</v>
      </c>
      <c r="C251" s="28">
        <f>624.7-50</f>
        <v>574.70000000000005</v>
      </c>
      <c r="D251" s="28">
        <v>106.65</v>
      </c>
      <c r="E251" s="28">
        <f t="shared" si="68"/>
        <v>681.35</v>
      </c>
      <c r="F251" s="28">
        <v>0</v>
      </c>
      <c r="G251" s="28">
        <v>0</v>
      </c>
      <c r="H251" s="28">
        <f t="shared" si="69"/>
        <v>0</v>
      </c>
      <c r="I251" s="28">
        <v>0</v>
      </c>
      <c r="J251" s="28">
        <v>0</v>
      </c>
      <c r="K251" s="28">
        <f t="shared" si="70"/>
        <v>0</v>
      </c>
      <c r="L251" s="28">
        <v>26.23</v>
      </c>
      <c r="M251" s="28">
        <v>8.74</v>
      </c>
      <c r="N251" s="28">
        <f t="shared" si="71"/>
        <v>34.97</v>
      </c>
      <c r="O251" s="28">
        <f t="shared" si="67"/>
        <v>600.93000000000006</v>
      </c>
      <c r="P251" s="28">
        <f t="shared" si="67"/>
        <v>115.39</v>
      </c>
      <c r="Q251" s="28">
        <f t="shared" si="72"/>
        <v>716.32</v>
      </c>
    </row>
    <row r="252" spans="1:17" ht="20.100000000000001" customHeight="1">
      <c r="A252" s="26">
        <v>9</v>
      </c>
      <c r="B252" s="27" t="s">
        <v>179</v>
      </c>
      <c r="C252" s="28">
        <f>87.37+50</f>
        <v>137.37</v>
      </c>
      <c r="D252" s="28">
        <v>21.33</v>
      </c>
      <c r="E252" s="28">
        <f t="shared" si="68"/>
        <v>158.69999999999999</v>
      </c>
      <c r="F252" s="28">
        <v>34.950000000000003</v>
      </c>
      <c r="G252" s="28">
        <v>13.08</v>
      </c>
      <c r="H252" s="28">
        <f t="shared" si="69"/>
        <v>48.03</v>
      </c>
      <c r="I252" s="28">
        <v>0</v>
      </c>
      <c r="J252" s="28">
        <v>0</v>
      </c>
      <c r="K252" s="28">
        <f t="shared" si="70"/>
        <v>0</v>
      </c>
      <c r="L252" s="28">
        <v>0</v>
      </c>
      <c r="M252" s="28">
        <v>0</v>
      </c>
      <c r="N252" s="28">
        <f t="shared" si="71"/>
        <v>0</v>
      </c>
      <c r="O252" s="28">
        <f t="shared" si="67"/>
        <v>172.32</v>
      </c>
      <c r="P252" s="28">
        <f t="shared" si="67"/>
        <v>34.409999999999997</v>
      </c>
      <c r="Q252" s="28">
        <f t="shared" si="72"/>
        <v>206.73</v>
      </c>
    </row>
    <row r="253" spans="1:17" ht="20.100000000000001" customHeight="1">
      <c r="A253" s="26">
        <v>10</v>
      </c>
      <c r="B253" s="27" t="s">
        <v>180</v>
      </c>
      <c r="C253" s="28">
        <v>298.98</v>
      </c>
      <c r="D253" s="28">
        <v>71.73</v>
      </c>
      <c r="E253" s="28">
        <f t="shared" si="68"/>
        <v>370.71000000000004</v>
      </c>
      <c r="F253" s="28">
        <v>46.36</v>
      </c>
      <c r="G253" s="28">
        <v>23.58</v>
      </c>
      <c r="H253" s="28">
        <f t="shared" si="69"/>
        <v>69.94</v>
      </c>
      <c r="I253" s="28">
        <v>0</v>
      </c>
      <c r="J253" s="28">
        <v>0</v>
      </c>
      <c r="K253" s="28">
        <f t="shared" si="70"/>
        <v>0</v>
      </c>
      <c r="L253" s="28">
        <v>26.27</v>
      </c>
      <c r="M253" s="28">
        <v>26.2</v>
      </c>
      <c r="N253" s="28">
        <f t="shared" si="71"/>
        <v>52.47</v>
      </c>
      <c r="O253" s="28">
        <f t="shared" si="67"/>
        <v>371.61</v>
      </c>
      <c r="P253" s="28">
        <f t="shared" si="67"/>
        <v>121.51</v>
      </c>
      <c r="Q253" s="28">
        <f t="shared" si="72"/>
        <v>493.12</v>
      </c>
    </row>
    <row r="254" spans="1:17" ht="20.100000000000001" customHeight="1">
      <c r="A254" s="26">
        <v>11</v>
      </c>
      <c r="B254" s="27" t="s">
        <v>181</v>
      </c>
      <c r="C254" s="28">
        <v>81.25</v>
      </c>
      <c r="D254" s="28">
        <v>26.3</v>
      </c>
      <c r="E254" s="28">
        <f t="shared" si="68"/>
        <v>107.55</v>
      </c>
      <c r="F254" s="28">
        <v>0</v>
      </c>
      <c r="G254" s="28">
        <v>0</v>
      </c>
      <c r="H254" s="28">
        <f t="shared" si="69"/>
        <v>0</v>
      </c>
      <c r="I254" s="28">
        <v>0</v>
      </c>
      <c r="J254" s="28">
        <v>0</v>
      </c>
      <c r="K254" s="28">
        <f t="shared" si="70"/>
        <v>0</v>
      </c>
      <c r="L254" s="28">
        <v>0</v>
      </c>
      <c r="M254" s="28">
        <v>0</v>
      </c>
      <c r="N254" s="28">
        <f t="shared" si="71"/>
        <v>0</v>
      </c>
      <c r="O254" s="28">
        <f t="shared" si="67"/>
        <v>81.25</v>
      </c>
      <c r="P254" s="28">
        <f t="shared" si="67"/>
        <v>26.3</v>
      </c>
      <c r="Q254" s="28">
        <f t="shared" si="72"/>
        <v>107.55</v>
      </c>
    </row>
    <row r="255" spans="1:17" s="14" customFormat="1" ht="20.100000000000001" customHeight="1">
      <c r="A255" s="29"/>
      <c r="B255" s="30" t="s">
        <v>178</v>
      </c>
      <c r="C255" s="31">
        <f t="shared" ref="C255:Q255" si="85">+C251+C252+C253+C254</f>
        <v>1092.3000000000002</v>
      </c>
      <c r="D255" s="31">
        <f t="shared" si="85"/>
        <v>226.01000000000002</v>
      </c>
      <c r="E255" s="31">
        <f t="shared" si="85"/>
        <v>1318.31</v>
      </c>
      <c r="F255" s="31">
        <f t="shared" si="85"/>
        <v>81.31</v>
      </c>
      <c r="G255" s="31">
        <f t="shared" si="85"/>
        <v>36.659999999999997</v>
      </c>
      <c r="H255" s="31">
        <f t="shared" si="85"/>
        <v>117.97</v>
      </c>
      <c r="I255" s="31">
        <f t="shared" si="85"/>
        <v>0</v>
      </c>
      <c r="J255" s="31">
        <f t="shared" si="85"/>
        <v>0</v>
      </c>
      <c r="K255" s="31">
        <f t="shared" si="85"/>
        <v>0</v>
      </c>
      <c r="L255" s="31">
        <f t="shared" si="85"/>
        <v>52.5</v>
      </c>
      <c r="M255" s="31">
        <f t="shared" si="85"/>
        <v>34.94</v>
      </c>
      <c r="N255" s="31">
        <f t="shared" si="85"/>
        <v>87.44</v>
      </c>
      <c r="O255" s="31">
        <f t="shared" si="85"/>
        <v>1226.1100000000001</v>
      </c>
      <c r="P255" s="31">
        <f t="shared" si="85"/>
        <v>297.61</v>
      </c>
      <c r="Q255" s="31">
        <f t="shared" si="85"/>
        <v>1523.72</v>
      </c>
    </row>
    <row r="256" spans="1:17" ht="20.100000000000001" customHeight="1">
      <c r="A256" s="26">
        <v>13</v>
      </c>
      <c r="B256" s="27" t="s">
        <v>182</v>
      </c>
      <c r="C256" s="28">
        <v>467.43</v>
      </c>
      <c r="D256" s="28">
        <v>101.67</v>
      </c>
      <c r="E256" s="28">
        <f t="shared" si="68"/>
        <v>569.1</v>
      </c>
      <c r="F256" s="28">
        <v>0</v>
      </c>
      <c r="G256" s="28">
        <v>0</v>
      </c>
      <c r="H256" s="28">
        <f t="shared" si="69"/>
        <v>0</v>
      </c>
      <c r="I256" s="28">
        <v>0</v>
      </c>
      <c r="J256" s="28">
        <v>0</v>
      </c>
      <c r="K256" s="28">
        <f t="shared" si="70"/>
        <v>0</v>
      </c>
      <c r="L256" s="28">
        <v>50.7</v>
      </c>
      <c r="M256" s="28">
        <v>27.96</v>
      </c>
      <c r="N256" s="28">
        <f t="shared" si="71"/>
        <v>78.66</v>
      </c>
      <c r="O256" s="28">
        <f t="shared" si="67"/>
        <v>518.13</v>
      </c>
      <c r="P256" s="28">
        <f t="shared" si="67"/>
        <v>129.63</v>
      </c>
      <c r="Q256" s="28">
        <f t="shared" si="72"/>
        <v>647.76</v>
      </c>
    </row>
    <row r="257" spans="1:17" ht="20.100000000000001" customHeight="1">
      <c r="A257" s="26">
        <v>14</v>
      </c>
      <c r="B257" s="27" t="s">
        <v>183</v>
      </c>
      <c r="C257" s="28">
        <v>43.68</v>
      </c>
      <c r="D257" s="28">
        <v>10.67</v>
      </c>
      <c r="E257" s="28">
        <f t="shared" si="68"/>
        <v>54.35</v>
      </c>
      <c r="F257" s="28">
        <v>0</v>
      </c>
      <c r="G257" s="28">
        <v>0</v>
      </c>
      <c r="H257" s="28">
        <f t="shared" si="69"/>
        <v>0</v>
      </c>
      <c r="I257" s="28">
        <v>0</v>
      </c>
      <c r="J257" s="28">
        <v>0</v>
      </c>
      <c r="K257" s="28">
        <f t="shared" si="70"/>
        <v>0</v>
      </c>
      <c r="L257" s="28">
        <v>0</v>
      </c>
      <c r="M257" s="28">
        <v>0</v>
      </c>
      <c r="N257" s="28">
        <f t="shared" si="71"/>
        <v>0</v>
      </c>
      <c r="O257" s="28">
        <f t="shared" si="67"/>
        <v>43.68</v>
      </c>
      <c r="P257" s="28">
        <f t="shared" si="67"/>
        <v>10.67</v>
      </c>
      <c r="Q257" s="28">
        <f t="shared" si="72"/>
        <v>54.35</v>
      </c>
    </row>
    <row r="258" spans="1:17" s="14" customFormat="1" ht="20.100000000000001" customHeight="1">
      <c r="A258" s="29"/>
      <c r="B258" s="30" t="s">
        <v>182</v>
      </c>
      <c r="C258" s="31">
        <f t="shared" ref="C258:Q258" si="86">+C256+C257</f>
        <v>511.11</v>
      </c>
      <c r="D258" s="31">
        <f t="shared" si="86"/>
        <v>112.34</v>
      </c>
      <c r="E258" s="31">
        <f t="shared" si="86"/>
        <v>623.45000000000005</v>
      </c>
      <c r="F258" s="31">
        <f t="shared" si="86"/>
        <v>0</v>
      </c>
      <c r="G258" s="31">
        <f t="shared" si="86"/>
        <v>0</v>
      </c>
      <c r="H258" s="31">
        <f t="shared" si="86"/>
        <v>0</v>
      </c>
      <c r="I258" s="31">
        <f t="shared" si="86"/>
        <v>0</v>
      </c>
      <c r="J258" s="31">
        <f t="shared" si="86"/>
        <v>0</v>
      </c>
      <c r="K258" s="31">
        <f t="shared" si="86"/>
        <v>0</v>
      </c>
      <c r="L258" s="31">
        <f t="shared" si="86"/>
        <v>50.7</v>
      </c>
      <c r="M258" s="31">
        <f t="shared" si="86"/>
        <v>27.96</v>
      </c>
      <c r="N258" s="31">
        <f t="shared" si="86"/>
        <v>78.66</v>
      </c>
      <c r="O258" s="31">
        <f t="shared" si="86"/>
        <v>561.80999999999995</v>
      </c>
      <c r="P258" s="31">
        <f t="shared" si="86"/>
        <v>140.29999999999998</v>
      </c>
      <c r="Q258" s="31">
        <f t="shared" si="86"/>
        <v>702.11</v>
      </c>
    </row>
    <row r="259" spans="1:17" ht="20.100000000000001" customHeight="1">
      <c r="A259" s="26">
        <v>15</v>
      </c>
      <c r="B259" s="27" t="s">
        <v>184</v>
      </c>
      <c r="C259" s="28">
        <v>356.47</v>
      </c>
      <c r="D259" s="28">
        <v>71.81</v>
      </c>
      <c r="E259" s="28">
        <f t="shared" si="68"/>
        <v>428.28000000000003</v>
      </c>
      <c r="F259" s="28">
        <v>0</v>
      </c>
      <c r="G259" s="28">
        <v>0</v>
      </c>
      <c r="H259" s="28">
        <f t="shared" si="69"/>
        <v>0</v>
      </c>
      <c r="I259" s="28">
        <v>0</v>
      </c>
      <c r="J259" s="28">
        <v>0</v>
      </c>
      <c r="K259" s="28">
        <f t="shared" si="70"/>
        <v>0</v>
      </c>
      <c r="L259" s="28">
        <v>43.71</v>
      </c>
      <c r="M259" s="28">
        <v>41.06</v>
      </c>
      <c r="N259" s="28">
        <f t="shared" si="71"/>
        <v>84.77000000000001</v>
      </c>
      <c r="O259" s="28">
        <f t="shared" si="67"/>
        <v>400.18</v>
      </c>
      <c r="P259" s="28">
        <f t="shared" si="67"/>
        <v>112.87</v>
      </c>
      <c r="Q259" s="28">
        <f t="shared" si="72"/>
        <v>513.04999999999995</v>
      </c>
    </row>
    <row r="260" spans="1:17" ht="20.100000000000001" customHeight="1">
      <c r="A260" s="26">
        <v>16</v>
      </c>
      <c r="B260" s="27" t="s">
        <v>185</v>
      </c>
      <c r="C260" s="28">
        <v>113.58</v>
      </c>
      <c r="D260" s="28">
        <v>14.22</v>
      </c>
      <c r="E260" s="28">
        <f t="shared" si="68"/>
        <v>127.8</v>
      </c>
      <c r="F260" s="28">
        <v>0</v>
      </c>
      <c r="G260" s="28">
        <v>0</v>
      </c>
      <c r="H260" s="28">
        <f t="shared" si="69"/>
        <v>0</v>
      </c>
      <c r="I260" s="28">
        <v>0</v>
      </c>
      <c r="J260" s="28">
        <v>0</v>
      </c>
      <c r="K260" s="28">
        <f t="shared" si="70"/>
        <v>0</v>
      </c>
      <c r="L260" s="28">
        <v>0</v>
      </c>
      <c r="M260" s="28">
        <v>0</v>
      </c>
      <c r="N260" s="28">
        <f t="shared" si="71"/>
        <v>0</v>
      </c>
      <c r="O260" s="28">
        <f t="shared" si="67"/>
        <v>113.58</v>
      </c>
      <c r="P260" s="28">
        <f t="shared" si="67"/>
        <v>14.22</v>
      </c>
      <c r="Q260" s="28">
        <f t="shared" si="72"/>
        <v>127.8</v>
      </c>
    </row>
    <row r="261" spans="1:17" ht="20.100000000000001" customHeight="1">
      <c r="A261" s="26">
        <v>17</v>
      </c>
      <c r="B261" s="27" t="s">
        <v>186</v>
      </c>
      <c r="C261" s="28">
        <v>113.58</v>
      </c>
      <c r="D261" s="28">
        <v>21.33</v>
      </c>
      <c r="E261" s="28">
        <f t="shared" si="68"/>
        <v>134.91</v>
      </c>
      <c r="F261" s="28">
        <v>13.11</v>
      </c>
      <c r="G261" s="28">
        <v>0</v>
      </c>
      <c r="H261" s="28">
        <f t="shared" si="69"/>
        <v>13.11</v>
      </c>
      <c r="I261" s="28">
        <v>0</v>
      </c>
      <c r="J261" s="28">
        <v>0</v>
      </c>
      <c r="K261" s="28">
        <f t="shared" si="70"/>
        <v>0</v>
      </c>
      <c r="L261" s="28">
        <v>0</v>
      </c>
      <c r="M261" s="28">
        <v>0</v>
      </c>
      <c r="N261" s="28">
        <f t="shared" si="71"/>
        <v>0</v>
      </c>
      <c r="O261" s="28">
        <f t="shared" si="67"/>
        <v>126.69</v>
      </c>
      <c r="P261" s="28">
        <f t="shared" si="67"/>
        <v>21.33</v>
      </c>
      <c r="Q261" s="28">
        <f t="shared" si="72"/>
        <v>148.01999999999998</v>
      </c>
    </row>
    <row r="262" spans="1:17" s="14" customFormat="1" ht="20.100000000000001" customHeight="1">
      <c r="A262" s="29"/>
      <c r="B262" s="30" t="s">
        <v>184</v>
      </c>
      <c r="C262" s="31">
        <f t="shared" ref="C262:Q262" si="87">+C259+C260+C261</f>
        <v>583.63</v>
      </c>
      <c r="D262" s="31">
        <f t="shared" si="87"/>
        <v>107.36</v>
      </c>
      <c r="E262" s="31">
        <f t="shared" si="87"/>
        <v>690.99</v>
      </c>
      <c r="F262" s="31">
        <f t="shared" si="87"/>
        <v>13.11</v>
      </c>
      <c r="G262" s="31">
        <f t="shared" si="87"/>
        <v>0</v>
      </c>
      <c r="H262" s="31">
        <f t="shared" si="87"/>
        <v>13.11</v>
      </c>
      <c r="I262" s="31">
        <f t="shared" si="87"/>
        <v>0</v>
      </c>
      <c r="J262" s="31">
        <f t="shared" si="87"/>
        <v>0</v>
      </c>
      <c r="K262" s="31">
        <f t="shared" si="87"/>
        <v>0</v>
      </c>
      <c r="L262" s="31">
        <f t="shared" si="87"/>
        <v>43.71</v>
      </c>
      <c r="M262" s="31">
        <f t="shared" si="87"/>
        <v>41.06</v>
      </c>
      <c r="N262" s="31">
        <f t="shared" si="87"/>
        <v>84.77000000000001</v>
      </c>
      <c r="O262" s="31">
        <f t="shared" si="87"/>
        <v>640.45000000000005</v>
      </c>
      <c r="P262" s="31">
        <f t="shared" si="87"/>
        <v>148.42000000000002</v>
      </c>
      <c r="Q262" s="31">
        <f t="shared" si="87"/>
        <v>788.86999999999989</v>
      </c>
    </row>
    <row r="263" spans="1:17" ht="20.100000000000001" customHeight="1">
      <c r="A263" s="26">
        <v>18</v>
      </c>
      <c r="B263" s="27" t="s">
        <v>219</v>
      </c>
      <c r="C263" s="28">
        <v>393.17</v>
      </c>
      <c r="D263" s="28">
        <v>56.88</v>
      </c>
      <c r="E263" s="28">
        <f t="shared" si="68"/>
        <v>450.05</v>
      </c>
      <c r="F263" s="28">
        <v>9.61</v>
      </c>
      <c r="G263" s="28">
        <v>4.3600000000000003</v>
      </c>
      <c r="H263" s="28">
        <f t="shared" si="69"/>
        <v>13.969999999999999</v>
      </c>
      <c r="I263" s="28">
        <v>0</v>
      </c>
      <c r="J263" s="28">
        <v>0</v>
      </c>
      <c r="K263" s="28">
        <f t="shared" si="70"/>
        <v>0</v>
      </c>
      <c r="L263" s="28">
        <v>50.7</v>
      </c>
      <c r="M263" s="28">
        <v>20.97</v>
      </c>
      <c r="N263" s="28">
        <f t="shared" si="71"/>
        <v>71.67</v>
      </c>
      <c r="O263" s="28">
        <f t="shared" si="67"/>
        <v>453.48</v>
      </c>
      <c r="P263" s="28">
        <f t="shared" si="67"/>
        <v>82.210000000000008</v>
      </c>
      <c r="Q263" s="28">
        <f t="shared" si="72"/>
        <v>535.69000000000005</v>
      </c>
    </row>
    <row r="264" spans="1:17" s="15" customFormat="1" ht="20.100000000000001" customHeight="1">
      <c r="A264" s="40"/>
      <c r="B264" s="46" t="s">
        <v>187</v>
      </c>
      <c r="C264" s="42">
        <f t="shared" ref="C264:Q264" si="88">+C263+C262+C258+C255+C250</f>
        <v>3979</v>
      </c>
      <c r="D264" s="42">
        <f t="shared" si="88"/>
        <v>787</v>
      </c>
      <c r="E264" s="42">
        <f t="shared" si="88"/>
        <v>4766</v>
      </c>
      <c r="F264" s="42">
        <f t="shared" si="88"/>
        <v>180</v>
      </c>
      <c r="G264" s="42">
        <f t="shared" si="88"/>
        <v>82</v>
      </c>
      <c r="H264" s="42">
        <f t="shared" si="88"/>
        <v>262</v>
      </c>
      <c r="I264" s="42">
        <f t="shared" si="88"/>
        <v>0</v>
      </c>
      <c r="J264" s="42">
        <f t="shared" si="88"/>
        <v>0</v>
      </c>
      <c r="K264" s="42">
        <f t="shared" si="88"/>
        <v>0</v>
      </c>
      <c r="L264" s="42">
        <f t="shared" si="88"/>
        <v>306</v>
      </c>
      <c r="M264" s="42">
        <f t="shared" si="88"/>
        <v>166</v>
      </c>
      <c r="N264" s="42">
        <f t="shared" si="88"/>
        <v>471.99999999999994</v>
      </c>
      <c r="O264" s="42">
        <f t="shared" si="88"/>
        <v>4465</v>
      </c>
      <c r="P264" s="42">
        <f t="shared" si="88"/>
        <v>1035</v>
      </c>
      <c r="Q264" s="42">
        <f t="shared" si="88"/>
        <v>5500</v>
      </c>
    </row>
    <row r="265" spans="1:17" ht="20.100000000000001" customHeight="1">
      <c r="A265" s="26">
        <v>1</v>
      </c>
      <c r="B265" s="27" t="s">
        <v>188</v>
      </c>
      <c r="C265" s="48">
        <f>1897+18+44</f>
        <v>1959</v>
      </c>
      <c r="D265" s="28">
        <v>129</v>
      </c>
      <c r="E265" s="28">
        <f t="shared" ref="E265:E292" si="89">+C265+D265</f>
        <v>2088</v>
      </c>
      <c r="F265" s="28">
        <v>0</v>
      </c>
      <c r="G265" s="28">
        <v>0</v>
      </c>
      <c r="H265" s="28">
        <f t="shared" ref="H265:H292" si="90">+F265+G265</f>
        <v>0</v>
      </c>
      <c r="I265" s="28">
        <v>0</v>
      </c>
      <c r="J265" s="28">
        <v>0</v>
      </c>
      <c r="K265" s="28">
        <f t="shared" ref="K265:K292" si="91">+I265+J265</f>
        <v>0</v>
      </c>
      <c r="L265" s="49">
        <v>102</v>
      </c>
      <c r="M265" s="50">
        <v>37</v>
      </c>
      <c r="N265" s="28">
        <f t="shared" ref="N265:N292" si="92">+L265+M265</f>
        <v>139</v>
      </c>
      <c r="O265" s="28">
        <f t="shared" ref="O265:P292" si="93">+C265+F265+I265+L265</f>
        <v>2061</v>
      </c>
      <c r="P265" s="28">
        <f t="shared" si="93"/>
        <v>166</v>
      </c>
      <c r="Q265" s="28">
        <f t="shared" ref="Q265:Q292" si="94">+O265+P265</f>
        <v>2227</v>
      </c>
    </row>
    <row r="266" spans="1:17" ht="20.100000000000001" customHeight="1">
      <c r="A266" s="26">
        <v>2</v>
      </c>
      <c r="B266" s="27" t="s">
        <v>189</v>
      </c>
      <c r="C266" s="48">
        <v>400</v>
      </c>
      <c r="D266" s="28">
        <v>93</v>
      </c>
      <c r="E266" s="28">
        <f t="shared" si="89"/>
        <v>493</v>
      </c>
      <c r="F266" s="28">
        <v>0</v>
      </c>
      <c r="G266" s="28">
        <v>0</v>
      </c>
      <c r="H266" s="28">
        <f t="shared" si="90"/>
        <v>0</v>
      </c>
      <c r="I266" s="28">
        <v>0</v>
      </c>
      <c r="J266" s="28">
        <v>0</v>
      </c>
      <c r="K266" s="28">
        <f t="shared" si="91"/>
        <v>0</v>
      </c>
      <c r="L266" s="49">
        <v>60</v>
      </c>
      <c r="M266" s="50">
        <v>20</v>
      </c>
      <c r="N266" s="28">
        <f t="shared" si="92"/>
        <v>80</v>
      </c>
      <c r="O266" s="28">
        <f t="shared" si="93"/>
        <v>460</v>
      </c>
      <c r="P266" s="28">
        <f t="shared" si="93"/>
        <v>113</v>
      </c>
      <c r="Q266" s="28">
        <f t="shared" si="94"/>
        <v>573</v>
      </c>
    </row>
    <row r="267" spans="1:17" s="15" customFormat="1" ht="20.100000000000001" customHeight="1">
      <c r="A267" s="40"/>
      <c r="B267" s="46" t="s">
        <v>190</v>
      </c>
      <c r="C267" s="42">
        <f t="shared" ref="C267:Q267" si="95">SUM(C265:C266)</f>
        <v>2359</v>
      </c>
      <c r="D267" s="42">
        <f t="shared" si="95"/>
        <v>222</v>
      </c>
      <c r="E267" s="42">
        <f t="shared" si="95"/>
        <v>2581</v>
      </c>
      <c r="F267" s="42">
        <f t="shared" si="95"/>
        <v>0</v>
      </c>
      <c r="G267" s="42">
        <f t="shared" si="95"/>
        <v>0</v>
      </c>
      <c r="H267" s="42">
        <f t="shared" si="95"/>
        <v>0</v>
      </c>
      <c r="I267" s="42">
        <f t="shared" si="95"/>
        <v>0</v>
      </c>
      <c r="J267" s="42">
        <f t="shared" si="95"/>
        <v>0</v>
      </c>
      <c r="K267" s="42">
        <f t="shared" si="95"/>
        <v>0</v>
      </c>
      <c r="L267" s="42">
        <f t="shared" si="95"/>
        <v>162</v>
      </c>
      <c r="M267" s="42">
        <f t="shared" si="95"/>
        <v>57</v>
      </c>
      <c r="N267" s="42">
        <f t="shared" si="95"/>
        <v>219</v>
      </c>
      <c r="O267" s="42">
        <f t="shared" si="95"/>
        <v>2521</v>
      </c>
      <c r="P267" s="42">
        <f t="shared" si="95"/>
        <v>279</v>
      </c>
      <c r="Q267" s="42">
        <f t="shared" si="95"/>
        <v>2800</v>
      </c>
    </row>
    <row r="268" spans="1:17" ht="20.100000000000001" customHeight="1">
      <c r="A268" s="26">
        <v>1</v>
      </c>
      <c r="B268" s="27" t="s">
        <v>191</v>
      </c>
      <c r="C268" s="28">
        <v>2100</v>
      </c>
      <c r="D268" s="28">
        <v>175</v>
      </c>
      <c r="E268" s="28">
        <f t="shared" si="89"/>
        <v>2275</v>
      </c>
      <c r="F268" s="28">
        <v>0</v>
      </c>
      <c r="G268" s="28">
        <v>0</v>
      </c>
      <c r="H268" s="28">
        <f t="shared" si="90"/>
        <v>0</v>
      </c>
      <c r="I268" s="28">
        <v>0</v>
      </c>
      <c r="J268" s="28">
        <v>0</v>
      </c>
      <c r="K268" s="28">
        <f t="shared" si="91"/>
        <v>0</v>
      </c>
      <c r="L268" s="28">
        <v>70</v>
      </c>
      <c r="M268" s="28">
        <v>92</v>
      </c>
      <c r="N268" s="28">
        <f t="shared" si="92"/>
        <v>162</v>
      </c>
      <c r="O268" s="28">
        <f t="shared" si="93"/>
        <v>2170</v>
      </c>
      <c r="P268" s="28">
        <f t="shared" si="93"/>
        <v>267</v>
      </c>
      <c r="Q268" s="28">
        <f t="shared" si="94"/>
        <v>2437</v>
      </c>
    </row>
    <row r="269" spans="1:17" ht="20.100000000000001" customHeight="1">
      <c r="A269" s="26">
        <v>2</v>
      </c>
      <c r="B269" s="27" t="s">
        <v>192</v>
      </c>
      <c r="C269" s="28">
        <v>340</v>
      </c>
      <c r="D269" s="28">
        <v>70</v>
      </c>
      <c r="E269" s="28">
        <f t="shared" si="89"/>
        <v>410</v>
      </c>
      <c r="F269" s="28">
        <v>0</v>
      </c>
      <c r="G269" s="28">
        <v>0</v>
      </c>
      <c r="H269" s="28">
        <f t="shared" si="90"/>
        <v>0</v>
      </c>
      <c r="I269" s="28">
        <v>0</v>
      </c>
      <c r="J269" s="28">
        <v>0</v>
      </c>
      <c r="K269" s="28">
        <f t="shared" si="91"/>
        <v>0</v>
      </c>
      <c r="L269" s="28">
        <v>50</v>
      </c>
      <c r="M269" s="28">
        <v>48</v>
      </c>
      <c r="N269" s="28">
        <f t="shared" si="92"/>
        <v>98</v>
      </c>
      <c r="O269" s="28">
        <f t="shared" si="93"/>
        <v>390</v>
      </c>
      <c r="P269" s="28">
        <f t="shared" si="93"/>
        <v>118</v>
      </c>
      <c r="Q269" s="28">
        <f t="shared" si="94"/>
        <v>508</v>
      </c>
    </row>
    <row r="270" spans="1:17" ht="20.100000000000001" customHeight="1">
      <c r="A270" s="26">
        <v>3</v>
      </c>
      <c r="B270" s="27" t="s">
        <v>193</v>
      </c>
      <c r="C270" s="28">
        <v>400</v>
      </c>
      <c r="D270" s="28">
        <v>0</v>
      </c>
      <c r="E270" s="28">
        <f t="shared" si="89"/>
        <v>400</v>
      </c>
      <c r="F270" s="28">
        <v>0</v>
      </c>
      <c r="G270" s="28">
        <v>0</v>
      </c>
      <c r="H270" s="28">
        <f t="shared" si="90"/>
        <v>0</v>
      </c>
      <c r="I270" s="28">
        <v>0</v>
      </c>
      <c r="J270" s="28">
        <v>0</v>
      </c>
      <c r="K270" s="28">
        <f t="shared" si="91"/>
        <v>0</v>
      </c>
      <c r="L270" s="28">
        <v>0</v>
      </c>
      <c r="M270" s="28">
        <v>0</v>
      </c>
      <c r="N270" s="28">
        <f t="shared" si="92"/>
        <v>0</v>
      </c>
      <c r="O270" s="28">
        <f t="shared" si="93"/>
        <v>400</v>
      </c>
      <c r="P270" s="28">
        <f t="shared" si="93"/>
        <v>0</v>
      </c>
      <c r="Q270" s="28">
        <f t="shared" si="94"/>
        <v>400</v>
      </c>
    </row>
    <row r="271" spans="1:17" s="14" customFormat="1" ht="20.100000000000001" customHeight="1">
      <c r="A271" s="29"/>
      <c r="B271" s="30" t="s">
        <v>192</v>
      </c>
      <c r="C271" s="51">
        <f t="shared" ref="C271:Q271" si="96">+C269+C270</f>
        <v>740</v>
      </c>
      <c r="D271" s="51">
        <f t="shared" si="96"/>
        <v>70</v>
      </c>
      <c r="E271" s="51">
        <f t="shared" si="96"/>
        <v>810</v>
      </c>
      <c r="F271" s="51">
        <f t="shared" si="96"/>
        <v>0</v>
      </c>
      <c r="G271" s="51">
        <f t="shared" si="96"/>
        <v>0</v>
      </c>
      <c r="H271" s="51">
        <f t="shared" si="96"/>
        <v>0</v>
      </c>
      <c r="I271" s="51">
        <f t="shared" si="96"/>
        <v>0</v>
      </c>
      <c r="J271" s="51">
        <f t="shared" si="96"/>
        <v>0</v>
      </c>
      <c r="K271" s="51">
        <f t="shared" si="96"/>
        <v>0</v>
      </c>
      <c r="L271" s="51">
        <f t="shared" si="96"/>
        <v>50</v>
      </c>
      <c r="M271" s="51">
        <f t="shared" si="96"/>
        <v>48</v>
      </c>
      <c r="N271" s="51">
        <f t="shared" si="96"/>
        <v>98</v>
      </c>
      <c r="O271" s="51">
        <f t="shared" si="96"/>
        <v>790</v>
      </c>
      <c r="P271" s="51">
        <f t="shared" si="96"/>
        <v>118</v>
      </c>
      <c r="Q271" s="51">
        <f t="shared" si="96"/>
        <v>908</v>
      </c>
    </row>
    <row r="272" spans="1:17" ht="20.100000000000001" customHeight="1">
      <c r="A272" s="26">
        <v>4</v>
      </c>
      <c r="B272" s="27" t="s">
        <v>194</v>
      </c>
      <c r="C272" s="28">
        <v>17432</v>
      </c>
      <c r="D272" s="28">
        <v>2493</v>
      </c>
      <c r="E272" s="28">
        <f t="shared" si="89"/>
        <v>19925</v>
      </c>
      <c r="F272" s="28">
        <v>2097</v>
      </c>
      <c r="G272" s="28">
        <v>961</v>
      </c>
      <c r="H272" s="28">
        <f t="shared" si="90"/>
        <v>3058</v>
      </c>
      <c r="I272" s="28">
        <v>699</v>
      </c>
      <c r="J272" s="28">
        <v>655</v>
      </c>
      <c r="K272" s="28">
        <f t="shared" si="91"/>
        <v>1354</v>
      </c>
      <c r="L272" s="28">
        <v>1038</v>
      </c>
      <c r="M272" s="28">
        <v>1280</v>
      </c>
      <c r="N272" s="28">
        <f t="shared" si="92"/>
        <v>2318</v>
      </c>
      <c r="O272" s="28">
        <f t="shared" si="93"/>
        <v>21266</v>
      </c>
      <c r="P272" s="28">
        <f t="shared" si="93"/>
        <v>5389</v>
      </c>
      <c r="Q272" s="28">
        <f t="shared" si="94"/>
        <v>26655</v>
      </c>
    </row>
    <row r="273" spans="1:17" s="15" customFormat="1" ht="20.100000000000001" customHeight="1">
      <c r="A273" s="40"/>
      <c r="B273" s="46" t="s">
        <v>195</v>
      </c>
      <c r="C273" s="42">
        <f t="shared" ref="C273:Q273" si="97">+C268+C271+C272</f>
        <v>20272</v>
      </c>
      <c r="D273" s="42">
        <f t="shared" si="97"/>
        <v>2738</v>
      </c>
      <c r="E273" s="42">
        <f t="shared" si="97"/>
        <v>23010</v>
      </c>
      <c r="F273" s="42">
        <f t="shared" si="97"/>
        <v>2097</v>
      </c>
      <c r="G273" s="42">
        <f t="shared" si="97"/>
        <v>961</v>
      </c>
      <c r="H273" s="42">
        <f t="shared" si="97"/>
        <v>3058</v>
      </c>
      <c r="I273" s="42">
        <f t="shared" si="97"/>
        <v>699</v>
      </c>
      <c r="J273" s="42">
        <f t="shared" si="97"/>
        <v>655</v>
      </c>
      <c r="K273" s="42">
        <f t="shared" si="97"/>
        <v>1354</v>
      </c>
      <c r="L273" s="42">
        <f t="shared" si="97"/>
        <v>1158</v>
      </c>
      <c r="M273" s="42">
        <f t="shared" si="97"/>
        <v>1420</v>
      </c>
      <c r="N273" s="42">
        <f t="shared" si="97"/>
        <v>2578</v>
      </c>
      <c r="O273" s="42">
        <f t="shared" si="97"/>
        <v>24226</v>
      </c>
      <c r="P273" s="42">
        <f t="shared" si="97"/>
        <v>5774</v>
      </c>
      <c r="Q273" s="42">
        <f t="shared" si="97"/>
        <v>30000</v>
      </c>
    </row>
    <row r="274" spans="1:17" ht="20.100000000000001" customHeight="1">
      <c r="A274" s="26">
        <v>1</v>
      </c>
      <c r="B274" s="27" t="s">
        <v>233</v>
      </c>
      <c r="C274" s="28">
        <v>2698</v>
      </c>
      <c r="D274" s="28">
        <v>1502</v>
      </c>
      <c r="E274" s="28">
        <f t="shared" si="89"/>
        <v>4200</v>
      </c>
      <c r="F274" s="28">
        <v>0</v>
      </c>
      <c r="G274" s="28">
        <v>0</v>
      </c>
      <c r="H274" s="28">
        <f t="shared" si="90"/>
        <v>0</v>
      </c>
      <c r="I274" s="28">
        <v>0</v>
      </c>
      <c r="J274" s="28">
        <v>0</v>
      </c>
      <c r="K274" s="28">
        <f t="shared" si="91"/>
        <v>0</v>
      </c>
      <c r="L274" s="28">
        <v>0</v>
      </c>
      <c r="M274" s="28">
        <v>0</v>
      </c>
      <c r="N274" s="28">
        <f t="shared" si="92"/>
        <v>0</v>
      </c>
      <c r="O274" s="28">
        <f t="shared" si="93"/>
        <v>2698</v>
      </c>
      <c r="P274" s="28">
        <f t="shared" si="93"/>
        <v>1502</v>
      </c>
      <c r="Q274" s="28">
        <f t="shared" si="94"/>
        <v>4200</v>
      </c>
    </row>
    <row r="275" spans="1:17" s="15" customFormat="1" ht="20.100000000000001" customHeight="1">
      <c r="A275" s="40"/>
      <c r="B275" s="46" t="s">
        <v>212</v>
      </c>
      <c r="C275" s="42">
        <f t="shared" ref="C275:Q275" si="98">SUM(C274:C274)</f>
        <v>2698</v>
      </c>
      <c r="D275" s="42">
        <f t="shared" si="98"/>
        <v>1502</v>
      </c>
      <c r="E275" s="42">
        <f t="shared" si="98"/>
        <v>4200</v>
      </c>
      <c r="F275" s="42">
        <f t="shared" si="98"/>
        <v>0</v>
      </c>
      <c r="G275" s="42">
        <f t="shared" si="98"/>
        <v>0</v>
      </c>
      <c r="H275" s="42">
        <f t="shared" si="98"/>
        <v>0</v>
      </c>
      <c r="I275" s="42">
        <f t="shared" si="98"/>
        <v>0</v>
      </c>
      <c r="J275" s="42">
        <f t="shared" si="98"/>
        <v>0</v>
      </c>
      <c r="K275" s="42">
        <f t="shared" si="98"/>
        <v>0</v>
      </c>
      <c r="L275" s="42">
        <f t="shared" si="98"/>
        <v>0</v>
      </c>
      <c r="M275" s="42">
        <f t="shared" si="98"/>
        <v>0</v>
      </c>
      <c r="N275" s="42">
        <f t="shared" si="98"/>
        <v>0</v>
      </c>
      <c r="O275" s="42">
        <f t="shared" si="98"/>
        <v>2698</v>
      </c>
      <c r="P275" s="42">
        <f t="shared" si="98"/>
        <v>1502</v>
      </c>
      <c r="Q275" s="42">
        <f t="shared" si="98"/>
        <v>4200</v>
      </c>
    </row>
    <row r="276" spans="1:17" ht="20.100000000000001" customHeight="1">
      <c r="A276" s="26">
        <v>1</v>
      </c>
      <c r="B276" s="27" t="s">
        <v>196</v>
      </c>
      <c r="C276" s="28">
        <f>439.5+0.12</f>
        <v>439.62</v>
      </c>
      <c r="D276" s="28">
        <v>30</v>
      </c>
      <c r="E276" s="28">
        <f t="shared" si="89"/>
        <v>469.62</v>
      </c>
      <c r="F276" s="28">
        <v>0</v>
      </c>
      <c r="G276" s="28">
        <v>0</v>
      </c>
      <c r="H276" s="28">
        <f t="shared" si="90"/>
        <v>0</v>
      </c>
      <c r="I276" s="28">
        <v>0</v>
      </c>
      <c r="J276" s="28">
        <v>0</v>
      </c>
      <c r="K276" s="28">
        <f t="shared" si="91"/>
        <v>0</v>
      </c>
      <c r="L276" s="28">
        <v>0</v>
      </c>
      <c r="M276" s="28">
        <v>0</v>
      </c>
      <c r="N276" s="28">
        <f t="shared" si="92"/>
        <v>0</v>
      </c>
      <c r="O276" s="28">
        <f t="shared" si="93"/>
        <v>439.62</v>
      </c>
      <c r="P276" s="28">
        <f t="shared" si="93"/>
        <v>30</v>
      </c>
      <c r="Q276" s="28">
        <f t="shared" si="94"/>
        <v>469.62</v>
      </c>
    </row>
    <row r="277" spans="1:17" ht="20.100000000000001" customHeight="1">
      <c r="A277" s="26">
        <v>2</v>
      </c>
      <c r="B277" s="27" t="s">
        <v>197</v>
      </c>
      <c r="C277" s="28">
        <f>682.8+113.9+128.3+12.8</f>
        <v>937.8</v>
      </c>
      <c r="D277" s="28">
        <f>325+93.6+18</f>
        <v>436.6</v>
      </c>
      <c r="E277" s="28">
        <f t="shared" si="89"/>
        <v>1374.4</v>
      </c>
      <c r="F277" s="28">
        <v>0</v>
      </c>
      <c r="G277" s="28">
        <v>0</v>
      </c>
      <c r="H277" s="28">
        <f t="shared" si="90"/>
        <v>0</v>
      </c>
      <c r="I277" s="28">
        <v>168</v>
      </c>
      <c r="J277" s="28">
        <v>150</v>
      </c>
      <c r="K277" s="28">
        <f t="shared" si="91"/>
        <v>318</v>
      </c>
      <c r="L277" s="28">
        <v>580</v>
      </c>
      <c r="M277" s="28">
        <v>293</v>
      </c>
      <c r="N277" s="28">
        <f t="shared" si="92"/>
        <v>873</v>
      </c>
      <c r="O277" s="28">
        <f t="shared" si="93"/>
        <v>1685.8</v>
      </c>
      <c r="P277" s="28">
        <f t="shared" si="93"/>
        <v>879.6</v>
      </c>
      <c r="Q277" s="28">
        <f t="shared" si="94"/>
        <v>2565.4</v>
      </c>
    </row>
    <row r="278" spans="1:17" ht="20.100000000000001" customHeight="1">
      <c r="A278" s="26">
        <v>3</v>
      </c>
      <c r="B278" s="27" t="s">
        <v>198</v>
      </c>
      <c r="C278" s="28">
        <f>653+105.75+195.16+11.12</f>
        <v>965.03</v>
      </c>
      <c r="D278" s="28">
        <f>84.5+29.05+459</f>
        <v>572.54999999999995</v>
      </c>
      <c r="E278" s="28">
        <f t="shared" si="89"/>
        <v>1537.58</v>
      </c>
      <c r="F278" s="28">
        <v>0</v>
      </c>
      <c r="G278" s="28">
        <v>0</v>
      </c>
      <c r="H278" s="28">
        <f t="shared" si="90"/>
        <v>0</v>
      </c>
      <c r="I278" s="28">
        <v>162</v>
      </c>
      <c r="J278" s="28">
        <v>205</v>
      </c>
      <c r="K278" s="28">
        <f t="shared" si="91"/>
        <v>367</v>
      </c>
      <c r="L278" s="28">
        <v>94</v>
      </c>
      <c r="M278" s="28">
        <v>62</v>
      </c>
      <c r="N278" s="28">
        <f t="shared" si="92"/>
        <v>156</v>
      </c>
      <c r="O278" s="28">
        <f t="shared" si="93"/>
        <v>1221.03</v>
      </c>
      <c r="P278" s="28">
        <f t="shared" si="93"/>
        <v>839.55</v>
      </c>
      <c r="Q278" s="28">
        <f t="shared" si="94"/>
        <v>2060.58</v>
      </c>
    </row>
    <row r="279" spans="1:17" ht="20.100000000000001" customHeight="1">
      <c r="A279" s="26">
        <v>4</v>
      </c>
      <c r="B279" s="27" t="s">
        <v>199</v>
      </c>
      <c r="C279" s="28">
        <f>813.48+113.5+127.85+6.35</f>
        <v>1061.1799999999998</v>
      </c>
      <c r="D279" s="28">
        <f>86.73+634.3+13.07</f>
        <v>734.1</v>
      </c>
      <c r="E279" s="28">
        <f t="shared" si="89"/>
        <v>1795.2799999999997</v>
      </c>
      <c r="F279" s="28">
        <v>0</v>
      </c>
      <c r="G279" s="28">
        <v>0</v>
      </c>
      <c r="H279" s="28">
        <f t="shared" si="90"/>
        <v>0</v>
      </c>
      <c r="I279" s="28">
        <v>173</v>
      </c>
      <c r="J279" s="28">
        <v>213</v>
      </c>
      <c r="K279" s="28">
        <f t="shared" si="91"/>
        <v>386</v>
      </c>
      <c r="L279" s="28">
        <v>384</v>
      </c>
      <c r="M279" s="28">
        <v>620</v>
      </c>
      <c r="N279" s="28">
        <f t="shared" si="92"/>
        <v>1004</v>
      </c>
      <c r="O279" s="28">
        <f t="shared" si="93"/>
        <v>1618.1799999999998</v>
      </c>
      <c r="P279" s="28">
        <f t="shared" si="93"/>
        <v>1567.1</v>
      </c>
      <c r="Q279" s="28">
        <f t="shared" si="94"/>
        <v>3185.2799999999997</v>
      </c>
    </row>
    <row r="280" spans="1:17" ht="20.100000000000001" customHeight="1">
      <c r="A280" s="26">
        <v>5</v>
      </c>
      <c r="B280" s="27" t="s">
        <v>200</v>
      </c>
      <c r="C280" s="28">
        <f>696+114.5+80.3+14</f>
        <v>904.8</v>
      </c>
      <c r="D280" s="28">
        <f>92.6+19+555</f>
        <v>666.6</v>
      </c>
      <c r="E280" s="28">
        <f t="shared" si="89"/>
        <v>1571.4</v>
      </c>
      <c r="F280" s="28">
        <v>0</v>
      </c>
      <c r="G280" s="28">
        <v>0</v>
      </c>
      <c r="H280" s="28">
        <f t="shared" si="90"/>
        <v>0</v>
      </c>
      <c r="I280" s="28">
        <v>180</v>
      </c>
      <c r="J280" s="28">
        <v>230</v>
      </c>
      <c r="K280" s="28">
        <f t="shared" si="91"/>
        <v>410</v>
      </c>
      <c r="L280" s="28">
        <v>55</v>
      </c>
      <c r="M280" s="28">
        <v>44</v>
      </c>
      <c r="N280" s="28">
        <f t="shared" si="92"/>
        <v>99</v>
      </c>
      <c r="O280" s="28">
        <f t="shared" si="93"/>
        <v>1139.8</v>
      </c>
      <c r="P280" s="28">
        <f t="shared" si="93"/>
        <v>940.6</v>
      </c>
      <c r="Q280" s="28">
        <f t="shared" si="94"/>
        <v>2080.4</v>
      </c>
    </row>
    <row r="281" spans="1:17" ht="20.100000000000001" customHeight="1">
      <c r="A281" s="26">
        <v>6</v>
      </c>
      <c r="B281" s="27" t="s">
        <v>201</v>
      </c>
      <c r="C281" s="28">
        <f>105.75+72.5+640+14</f>
        <v>832.25</v>
      </c>
      <c r="D281" s="28">
        <f>94.5+11+240</f>
        <v>345.5</v>
      </c>
      <c r="E281" s="28">
        <f t="shared" si="89"/>
        <v>1177.75</v>
      </c>
      <c r="F281" s="28">
        <v>0</v>
      </c>
      <c r="G281" s="28">
        <v>0</v>
      </c>
      <c r="H281" s="28">
        <f t="shared" si="90"/>
        <v>0</v>
      </c>
      <c r="I281" s="28">
        <v>149</v>
      </c>
      <c r="J281" s="28">
        <v>175</v>
      </c>
      <c r="K281" s="28">
        <f t="shared" si="91"/>
        <v>324</v>
      </c>
      <c r="L281" s="28">
        <v>935</v>
      </c>
      <c r="M281" s="28">
        <v>590</v>
      </c>
      <c r="N281" s="28">
        <f t="shared" si="92"/>
        <v>1525</v>
      </c>
      <c r="O281" s="28">
        <f t="shared" si="93"/>
        <v>1916.25</v>
      </c>
      <c r="P281" s="28">
        <f t="shared" si="93"/>
        <v>1110.5</v>
      </c>
      <c r="Q281" s="28">
        <f t="shared" si="94"/>
        <v>3026.75</v>
      </c>
    </row>
    <row r="282" spans="1:17" ht="20.100000000000001" customHeight="1">
      <c r="A282" s="45">
        <v>7</v>
      </c>
      <c r="B282" s="38" t="s">
        <v>202</v>
      </c>
      <c r="C282" s="28">
        <f>69.75+27.2+403+14</f>
        <v>513.95000000000005</v>
      </c>
      <c r="D282" s="28">
        <f>51.9+0+268</f>
        <v>319.89999999999998</v>
      </c>
      <c r="E282" s="28">
        <f t="shared" si="89"/>
        <v>833.85</v>
      </c>
      <c r="F282" s="28">
        <v>487</v>
      </c>
      <c r="G282" s="28">
        <v>1620</v>
      </c>
      <c r="H282" s="28">
        <f t="shared" si="90"/>
        <v>2107</v>
      </c>
      <c r="I282" s="28">
        <v>125</v>
      </c>
      <c r="J282" s="28">
        <v>123</v>
      </c>
      <c r="K282" s="28">
        <f t="shared" si="91"/>
        <v>248</v>
      </c>
      <c r="L282" s="28">
        <v>340</v>
      </c>
      <c r="M282" s="28">
        <v>0</v>
      </c>
      <c r="N282" s="28">
        <f t="shared" si="92"/>
        <v>340</v>
      </c>
      <c r="O282" s="28">
        <f t="shared" si="93"/>
        <v>1465.95</v>
      </c>
      <c r="P282" s="28">
        <f t="shared" si="93"/>
        <v>2062.9</v>
      </c>
      <c r="Q282" s="28">
        <f t="shared" si="94"/>
        <v>3528.8500000000004</v>
      </c>
    </row>
    <row r="283" spans="1:17" ht="20.100000000000001" customHeight="1">
      <c r="A283" s="26">
        <v>8</v>
      </c>
      <c r="B283" s="27" t="s">
        <v>203</v>
      </c>
      <c r="C283" s="28">
        <f>77.69+40.95+392.82+12.37</f>
        <v>523.82999999999993</v>
      </c>
      <c r="D283" s="28">
        <f>71+9.7+290</f>
        <v>370.7</v>
      </c>
      <c r="E283" s="28">
        <f t="shared" si="89"/>
        <v>894.53</v>
      </c>
      <c r="F283" s="28">
        <v>467</v>
      </c>
      <c r="G283" s="28">
        <v>1437</v>
      </c>
      <c r="H283" s="28">
        <f t="shared" si="90"/>
        <v>1904</v>
      </c>
      <c r="I283" s="28">
        <v>95</v>
      </c>
      <c r="J283" s="28">
        <v>108</v>
      </c>
      <c r="K283" s="28">
        <f t="shared" si="91"/>
        <v>203</v>
      </c>
      <c r="L283" s="28">
        <v>0</v>
      </c>
      <c r="M283" s="28">
        <v>0</v>
      </c>
      <c r="N283" s="28">
        <f t="shared" si="92"/>
        <v>0</v>
      </c>
      <c r="O283" s="28">
        <f t="shared" si="93"/>
        <v>1085.83</v>
      </c>
      <c r="P283" s="28">
        <f t="shared" si="93"/>
        <v>1915.7</v>
      </c>
      <c r="Q283" s="28">
        <f t="shared" si="94"/>
        <v>3001.5299999999997</v>
      </c>
    </row>
    <row r="284" spans="1:17" ht="20.100000000000001" customHeight="1">
      <c r="A284" s="26">
        <v>9</v>
      </c>
      <c r="B284" s="27" t="s">
        <v>204</v>
      </c>
      <c r="C284" s="28">
        <f>123.25+52.76+743+4</f>
        <v>923.01</v>
      </c>
      <c r="D284" s="28">
        <f>100.8+0+505</f>
        <v>605.79999999999995</v>
      </c>
      <c r="E284" s="28">
        <f t="shared" si="89"/>
        <v>1528.81</v>
      </c>
      <c r="F284" s="28">
        <v>0</v>
      </c>
      <c r="G284" s="28">
        <v>0</v>
      </c>
      <c r="H284" s="28">
        <f t="shared" si="90"/>
        <v>0</v>
      </c>
      <c r="I284" s="28">
        <v>175</v>
      </c>
      <c r="J284" s="28">
        <v>165</v>
      </c>
      <c r="K284" s="28">
        <f t="shared" si="91"/>
        <v>340</v>
      </c>
      <c r="L284" s="28">
        <v>0</v>
      </c>
      <c r="M284" s="28">
        <v>0</v>
      </c>
      <c r="N284" s="28">
        <f t="shared" si="92"/>
        <v>0</v>
      </c>
      <c r="O284" s="28">
        <f t="shared" si="93"/>
        <v>1098.01</v>
      </c>
      <c r="P284" s="28">
        <f t="shared" si="93"/>
        <v>770.8</v>
      </c>
      <c r="Q284" s="28">
        <f t="shared" si="94"/>
        <v>1868.81</v>
      </c>
    </row>
    <row r="285" spans="1:17" ht="20.100000000000001" customHeight="1">
      <c r="A285" s="26">
        <v>10</v>
      </c>
      <c r="B285" s="27" t="s">
        <v>205</v>
      </c>
      <c r="C285" s="28">
        <f>114.5+138.5+926+14</f>
        <v>1193</v>
      </c>
      <c r="D285" s="28">
        <f>94.7+30.75+590</f>
        <v>715.45</v>
      </c>
      <c r="E285" s="28">
        <f t="shared" si="89"/>
        <v>1908.45</v>
      </c>
      <c r="F285" s="28">
        <v>0</v>
      </c>
      <c r="G285" s="28">
        <v>0</v>
      </c>
      <c r="H285" s="28">
        <f t="shared" si="90"/>
        <v>0</v>
      </c>
      <c r="I285" s="28">
        <v>204</v>
      </c>
      <c r="J285" s="28">
        <v>245</v>
      </c>
      <c r="K285" s="28">
        <f t="shared" si="91"/>
        <v>449</v>
      </c>
      <c r="L285" s="28">
        <v>0</v>
      </c>
      <c r="M285" s="28">
        <v>0</v>
      </c>
      <c r="N285" s="28">
        <f t="shared" si="92"/>
        <v>0</v>
      </c>
      <c r="O285" s="28">
        <f t="shared" si="93"/>
        <v>1397</v>
      </c>
      <c r="P285" s="28">
        <f t="shared" si="93"/>
        <v>960.45</v>
      </c>
      <c r="Q285" s="28">
        <f t="shared" si="94"/>
        <v>2357.4499999999998</v>
      </c>
    </row>
    <row r="286" spans="1:17" ht="20.100000000000001" customHeight="1">
      <c r="A286" s="26">
        <v>11</v>
      </c>
      <c r="B286" s="27" t="s">
        <v>206</v>
      </c>
      <c r="C286" s="28">
        <f>114.5+96.5+819+13</f>
        <v>1043</v>
      </c>
      <c r="D286" s="28">
        <f>93.8+41.5+533</f>
        <v>668.3</v>
      </c>
      <c r="E286" s="28">
        <f t="shared" si="89"/>
        <v>1711.3</v>
      </c>
      <c r="F286" s="28">
        <v>0</v>
      </c>
      <c r="G286" s="28">
        <v>0</v>
      </c>
      <c r="H286" s="28">
        <f t="shared" si="90"/>
        <v>0</v>
      </c>
      <c r="I286" s="28">
        <v>186</v>
      </c>
      <c r="J286" s="28">
        <v>246</v>
      </c>
      <c r="K286" s="28">
        <f t="shared" si="91"/>
        <v>432</v>
      </c>
      <c r="L286" s="28">
        <v>379</v>
      </c>
      <c r="M286" s="28">
        <v>296</v>
      </c>
      <c r="N286" s="28">
        <f t="shared" si="92"/>
        <v>675</v>
      </c>
      <c r="O286" s="28">
        <f t="shared" si="93"/>
        <v>1608</v>
      </c>
      <c r="P286" s="28">
        <f t="shared" si="93"/>
        <v>1210.3</v>
      </c>
      <c r="Q286" s="28">
        <f t="shared" si="94"/>
        <v>2818.3</v>
      </c>
    </row>
    <row r="287" spans="1:17" ht="20.100000000000001" customHeight="1">
      <c r="A287" s="26">
        <v>12</v>
      </c>
      <c r="B287" s="27" t="s">
        <v>207</v>
      </c>
      <c r="C287" s="28">
        <f>76.84+59.07+681.08+11.51</f>
        <v>828.5</v>
      </c>
      <c r="D287" s="28">
        <f>60+6.5+433+1.45</f>
        <v>500.95</v>
      </c>
      <c r="E287" s="28">
        <f t="shared" si="89"/>
        <v>1329.45</v>
      </c>
      <c r="F287" s="28">
        <v>0</v>
      </c>
      <c r="G287" s="28">
        <v>0</v>
      </c>
      <c r="H287" s="28">
        <f t="shared" si="90"/>
        <v>0</v>
      </c>
      <c r="I287" s="28">
        <v>19</v>
      </c>
      <c r="J287" s="28">
        <v>0</v>
      </c>
      <c r="K287" s="28">
        <f t="shared" si="91"/>
        <v>19</v>
      </c>
      <c r="L287" s="28">
        <v>21</v>
      </c>
      <c r="M287" s="28">
        <v>25</v>
      </c>
      <c r="N287" s="28">
        <f t="shared" si="92"/>
        <v>46</v>
      </c>
      <c r="O287" s="28">
        <f t="shared" si="93"/>
        <v>868.5</v>
      </c>
      <c r="P287" s="28">
        <f t="shared" si="93"/>
        <v>525.95000000000005</v>
      </c>
      <c r="Q287" s="28">
        <f t="shared" si="94"/>
        <v>1394.45</v>
      </c>
    </row>
    <row r="288" spans="1:17" ht="20.100000000000001" customHeight="1">
      <c r="A288" s="26">
        <v>13</v>
      </c>
      <c r="B288" s="27" t="s">
        <v>238</v>
      </c>
      <c r="C288" s="28">
        <v>5.15</v>
      </c>
      <c r="D288" s="28">
        <v>0</v>
      </c>
      <c r="E288" s="28">
        <f t="shared" si="89"/>
        <v>5.15</v>
      </c>
      <c r="F288" s="28">
        <v>0</v>
      </c>
      <c r="G288" s="28">
        <v>0</v>
      </c>
      <c r="H288" s="28">
        <f t="shared" si="90"/>
        <v>0</v>
      </c>
      <c r="I288" s="28">
        <v>0</v>
      </c>
      <c r="J288" s="28">
        <v>0</v>
      </c>
      <c r="K288" s="28">
        <f t="shared" si="91"/>
        <v>0</v>
      </c>
      <c r="L288" s="28">
        <v>0</v>
      </c>
      <c r="M288" s="28">
        <v>0</v>
      </c>
      <c r="N288" s="28">
        <f t="shared" si="92"/>
        <v>0</v>
      </c>
      <c r="O288" s="28">
        <f t="shared" si="93"/>
        <v>5.15</v>
      </c>
      <c r="P288" s="28">
        <f t="shared" si="93"/>
        <v>0</v>
      </c>
      <c r="Q288" s="28">
        <f t="shared" si="94"/>
        <v>5.15</v>
      </c>
    </row>
    <row r="289" spans="1:18" ht="20.100000000000001" customHeight="1">
      <c r="A289" s="26">
        <v>15</v>
      </c>
      <c r="B289" s="27" t="s">
        <v>237</v>
      </c>
      <c r="C289" s="28">
        <f>6-0.12</f>
        <v>5.88</v>
      </c>
      <c r="D289" s="28">
        <v>0</v>
      </c>
      <c r="E289" s="28">
        <f t="shared" si="89"/>
        <v>5.88</v>
      </c>
      <c r="F289" s="28">
        <v>0</v>
      </c>
      <c r="G289" s="28">
        <v>0</v>
      </c>
      <c r="H289" s="28">
        <f t="shared" si="90"/>
        <v>0</v>
      </c>
      <c r="I289" s="28">
        <v>0</v>
      </c>
      <c r="J289" s="28">
        <v>0</v>
      </c>
      <c r="K289" s="28">
        <f t="shared" si="91"/>
        <v>0</v>
      </c>
      <c r="L289" s="28">
        <v>0</v>
      </c>
      <c r="M289" s="28">
        <v>0</v>
      </c>
      <c r="N289" s="28">
        <f t="shared" si="92"/>
        <v>0</v>
      </c>
      <c r="O289" s="28">
        <f t="shared" si="93"/>
        <v>5.88</v>
      </c>
      <c r="P289" s="28">
        <f t="shared" si="93"/>
        <v>0</v>
      </c>
      <c r="Q289" s="28">
        <f t="shared" si="94"/>
        <v>5.88</v>
      </c>
    </row>
    <row r="290" spans="1:18" ht="20.100000000000001" customHeight="1">
      <c r="A290" s="26">
        <v>17</v>
      </c>
      <c r="B290" s="27" t="s">
        <v>208</v>
      </c>
      <c r="C290" s="28">
        <v>0</v>
      </c>
      <c r="D290" s="28">
        <f>33-1.45</f>
        <v>31.55</v>
      </c>
      <c r="E290" s="28">
        <f t="shared" si="89"/>
        <v>31.55</v>
      </c>
      <c r="F290" s="28">
        <v>0</v>
      </c>
      <c r="G290" s="28">
        <v>0</v>
      </c>
      <c r="H290" s="28">
        <f t="shared" si="90"/>
        <v>0</v>
      </c>
      <c r="I290" s="28">
        <v>0</v>
      </c>
      <c r="J290" s="28">
        <v>0</v>
      </c>
      <c r="K290" s="28">
        <f t="shared" si="91"/>
        <v>0</v>
      </c>
      <c r="L290" s="28">
        <v>0</v>
      </c>
      <c r="M290" s="28">
        <v>0</v>
      </c>
      <c r="N290" s="28">
        <f t="shared" si="92"/>
        <v>0</v>
      </c>
      <c r="O290" s="28">
        <f t="shared" si="93"/>
        <v>0</v>
      </c>
      <c r="P290" s="28">
        <f t="shared" si="93"/>
        <v>31.55</v>
      </c>
      <c r="Q290" s="28">
        <f t="shared" si="94"/>
        <v>31.55</v>
      </c>
    </row>
    <row r="291" spans="1:18" s="15" customFormat="1" ht="20.100000000000001" customHeight="1">
      <c r="A291" s="40"/>
      <c r="B291" s="46" t="s">
        <v>209</v>
      </c>
      <c r="C291" s="42">
        <f t="shared" ref="C291:Q291" si="99">SUM(C276:C290)</f>
        <v>10176.999999999998</v>
      </c>
      <c r="D291" s="42">
        <f t="shared" si="99"/>
        <v>5998</v>
      </c>
      <c r="E291" s="42">
        <f t="shared" si="99"/>
        <v>16174.999999999998</v>
      </c>
      <c r="F291" s="42">
        <f t="shared" si="99"/>
        <v>954</v>
      </c>
      <c r="G291" s="42">
        <f t="shared" si="99"/>
        <v>3057</v>
      </c>
      <c r="H291" s="42">
        <f t="shared" si="99"/>
        <v>4011</v>
      </c>
      <c r="I291" s="42">
        <f t="shared" si="99"/>
        <v>1636</v>
      </c>
      <c r="J291" s="42">
        <f t="shared" si="99"/>
        <v>1860</v>
      </c>
      <c r="K291" s="42">
        <f t="shared" si="99"/>
        <v>3496</v>
      </c>
      <c r="L291" s="42">
        <f t="shared" si="99"/>
        <v>2788</v>
      </c>
      <c r="M291" s="42">
        <f t="shared" si="99"/>
        <v>1930</v>
      </c>
      <c r="N291" s="42">
        <f t="shared" si="99"/>
        <v>4718</v>
      </c>
      <c r="O291" s="42">
        <f t="shared" si="99"/>
        <v>15554.999999999998</v>
      </c>
      <c r="P291" s="42">
        <f t="shared" si="99"/>
        <v>12845</v>
      </c>
      <c r="Q291" s="42">
        <f t="shared" si="99"/>
        <v>28400.000000000004</v>
      </c>
      <c r="R291" s="17"/>
    </row>
    <row r="292" spans="1:18" ht="20.100000000000001" customHeight="1">
      <c r="A292" s="26">
        <v>1</v>
      </c>
      <c r="B292" s="27" t="s">
        <v>216</v>
      </c>
      <c r="C292" s="28">
        <v>10000</v>
      </c>
      <c r="D292" s="28">
        <v>12500</v>
      </c>
      <c r="E292" s="28">
        <f t="shared" si="89"/>
        <v>22500</v>
      </c>
      <c r="F292" s="28">
        <v>0</v>
      </c>
      <c r="G292" s="28">
        <v>0</v>
      </c>
      <c r="H292" s="28">
        <f t="shared" si="90"/>
        <v>0</v>
      </c>
      <c r="I292" s="28">
        <v>0</v>
      </c>
      <c r="J292" s="28">
        <v>0</v>
      </c>
      <c r="K292" s="28">
        <f t="shared" si="91"/>
        <v>0</v>
      </c>
      <c r="L292" s="28">
        <v>0</v>
      </c>
      <c r="M292" s="28">
        <v>0</v>
      </c>
      <c r="N292" s="28">
        <f t="shared" si="92"/>
        <v>0</v>
      </c>
      <c r="O292" s="28">
        <f t="shared" si="93"/>
        <v>10000</v>
      </c>
      <c r="P292" s="28">
        <f t="shared" si="93"/>
        <v>12500</v>
      </c>
      <c r="Q292" s="28">
        <f t="shared" si="94"/>
        <v>22500</v>
      </c>
    </row>
    <row r="293" spans="1:18" s="15" customFormat="1" ht="20.100000000000001" customHeight="1">
      <c r="A293" s="40"/>
      <c r="B293" s="46" t="s">
        <v>211</v>
      </c>
      <c r="C293" s="42">
        <f t="shared" ref="C293:Q293" si="100">C292</f>
        <v>10000</v>
      </c>
      <c r="D293" s="42">
        <f t="shared" si="100"/>
        <v>12500</v>
      </c>
      <c r="E293" s="42">
        <f t="shared" si="100"/>
        <v>22500</v>
      </c>
      <c r="F293" s="42">
        <f t="shared" si="100"/>
        <v>0</v>
      </c>
      <c r="G293" s="42">
        <f t="shared" si="100"/>
        <v>0</v>
      </c>
      <c r="H293" s="42">
        <f t="shared" si="100"/>
        <v>0</v>
      </c>
      <c r="I293" s="42">
        <f t="shared" si="100"/>
        <v>0</v>
      </c>
      <c r="J293" s="42">
        <f t="shared" si="100"/>
        <v>0</v>
      </c>
      <c r="K293" s="42">
        <f t="shared" si="100"/>
        <v>0</v>
      </c>
      <c r="L293" s="42">
        <f t="shared" si="100"/>
        <v>0</v>
      </c>
      <c r="M293" s="42">
        <f t="shared" si="100"/>
        <v>0</v>
      </c>
      <c r="N293" s="42">
        <f t="shared" si="100"/>
        <v>0</v>
      </c>
      <c r="O293" s="42">
        <f t="shared" si="100"/>
        <v>10000</v>
      </c>
      <c r="P293" s="42">
        <f t="shared" si="100"/>
        <v>12500</v>
      </c>
      <c r="Q293" s="42">
        <f t="shared" si="100"/>
        <v>22500</v>
      </c>
    </row>
    <row r="294" spans="1:18" s="15" customFormat="1" ht="20.100000000000001" customHeight="1">
      <c r="A294" s="40"/>
      <c r="B294" s="46" t="s">
        <v>210</v>
      </c>
      <c r="C294" s="52">
        <f t="shared" ref="C294:Q294" si="101">+C293+C291+C275+C273+C267+C264+C242+C227+C225+C187+C137+C91</f>
        <v>138440</v>
      </c>
      <c r="D294" s="52">
        <f t="shared" si="101"/>
        <v>43213</v>
      </c>
      <c r="E294" s="52">
        <f t="shared" si="101"/>
        <v>181653</v>
      </c>
      <c r="F294" s="52">
        <f t="shared" si="101"/>
        <v>12598</v>
      </c>
      <c r="G294" s="52">
        <f t="shared" si="101"/>
        <v>10872</v>
      </c>
      <c r="H294" s="52">
        <f t="shared" si="101"/>
        <v>23470</v>
      </c>
      <c r="I294" s="52">
        <f t="shared" si="101"/>
        <v>7072</v>
      </c>
      <c r="J294" s="52">
        <f t="shared" si="101"/>
        <v>3020</v>
      </c>
      <c r="K294" s="52">
        <f t="shared" si="101"/>
        <v>10092</v>
      </c>
      <c r="L294" s="52">
        <f t="shared" si="101"/>
        <v>13557</v>
      </c>
      <c r="M294" s="52">
        <f t="shared" si="101"/>
        <v>5928</v>
      </c>
      <c r="N294" s="52">
        <f t="shared" si="101"/>
        <v>19485</v>
      </c>
      <c r="O294" s="52">
        <f t="shared" si="101"/>
        <v>171667</v>
      </c>
      <c r="P294" s="52">
        <f t="shared" si="101"/>
        <v>63033</v>
      </c>
      <c r="Q294" s="52">
        <f t="shared" si="101"/>
        <v>234700</v>
      </c>
    </row>
    <row r="295" spans="1:18" ht="20.100000000000001" customHeight="1">
      <c r="A295" s="24"/>
      <c r="B295" s="138"/>
      <c r="C295" s="138"/>
      <c r="D295" s="138"/>
      <c r="E295" s="138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</sheetData>
  <sheetProtection selectLockedCells="1" selectUnlockedCells="1"/>
  <autoFilter ref="A7:U294"/>
  <mergeCells count="18">
    <mergeCell ref="A2:B2"/>
    <mergeCell ref="P2:Q2"/>
    <mergeCell ref="C3:N3"/>
    <mergeCell ref="O3:Q3"/>
    <mergeCell ref="A4:A6"/>
    <mergeCell ref="C4:E4"/>
    <mergeCell ref="F4:H4"/>
    <mergeCell ref="I4:J4"/>
    <mergeCell ref="L4:M4"/>
    <mergeCell ref="O4:Q4"/>
    <mergeCell ref="O5:Q5"/>
    <mergeCell ref="K5:K6"/>
    <mergeCell ref="N5:N6"/>
    <mergeCell ref="B295:E295"/>
    <mergeCell ref="C5:D5"/>
    <mergeCell ref="E5:E6"/>
    <mergeCell ref="F5:G5"/>
    <mergeCell ref="H5:H6"/>
  </mergeCells>
  <printOptions horizontalCentered="1"/>
  <pageMargins left="0.25" right="0.25" top="0.75" bottom="0.75" header="0.31496062992126" footer="0.31496062992126"/>
  <pageSetup paperSize="9" scale="55" orientation="landscape" r:id="rId1"/>
  <rowBreaks count="5" manualBreakCount="5">
    <brk id="112" max="16" man="1"/>
    <brk id="149" max="16" man="1"/>
    <brk id="176" max="16" man="1"/>
    <brk id="219" max="16" man="1"/>
    <brk id="26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 2021-22</vt:lpstr>
      <vt:lpstr>ALLOCATION FROM IRG</vt:lpstr>
      <vt:lpstr>RE 2021-22 (2)</vt:lpstr>
      <vt:lpstr>'ALLOCATION FROM IRG'!Print_Area</vt:lpstr>
      <vt:lpstr>'RE 2021-22'!Print_Area</vt:lpstr>
      <vt:lpstr>'RE 2021-22 (2)'!Print_Area</vt:lpstr>
      <vt:lpstr>'ALLOCATION FROM IRG'!Print_Titles</vt:lpstr>
      <vt:lpstr>'RE 2021-22'!Print_Titles</vt:lpstr>
      <vt:lpstr>'RE 2021-22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bhola</dc:creator>
  <cp:lastModifiedBy>lenovo</cp:lastModifiedBy>
  <cp:lastPrinted>2022-03-16T05:41:32Z</cp:lastPrinted>
  <dcterms:created xsi:type="dcterms:W3CDTF">2016-12-29T07:23:24Z</dcterms:created>
  <dcterms:modified xsi:type="dcterms:W3CDTF">2022-05-27T05:49:57Z</dcterms:modified>
</cp:coreProperties>
</file>