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Budget data 16082017\REWMITTANCE 2023-24\bills\"/>
    </mc:Choice>
  </mc:AlternateContent>
  <xr:revisionPtr revIDLastSave="0" documentId="13_ncr:1_{62F2A90F-FF51-413F-9620-E49AB1C5AE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L CAPITAL" sheetId="2" r:id="rId1"/>
    <sheet name="bill general " sheetId="1" r:id="rId2"/>
  </sheets>
  <externalReferences>
    <externalReference r:id="rId3"/>
    <externalReference r:id="rId4"/>
    <externalReference r:id="rId5"/>
  </externalReferences>
  <definedNames>
    <definedName name="_xlnm._FilterDatabase" localSheetId="0" hidden="1">'BILL CAPITAL'!$A$1:$A$218</definedName>
    <definedName name="_xlnm._FilterDatabase" localSheetId="1" hidden="1">'bill general '!$A$1:$A$220</definedName>
    <definedName name="_xlnm.Print_Area" localSheetId="0">'BILL CAPITAL'!$B$1:$J$201</definedName>
    <definedName name="_xlnm.Print_Area" localSheetId="1">'bill general '!$B$1:$J$204</definedName>
    <definedName name="_xlnm.Print_Titles" localSheetId="0">'BILL CAPITAL'!$7:$7</definedName>
    <definedName name="_xlnm.Print_Titles" localSheetId="1">'bill general 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3" i="1" l="1"/>
  <c r="F169" i="1"/>
  <c r="G173" i="2"/>
  <c r="F173" i="2"/>
  <c r="I182" i="2"/>
  <c r="F182" i="2"/>
  <c r="I182" i="1"/>
  <c r="F182" i="1"/>
  <c r="F200" i="1" l="1"/>
  <c r="G200" i="1"/>
  <c r="H200" i="1"/>
  <c r="I200" i="1"/>
  <c r="H121" i="2"/>
  <c r="J200" i="1" l="1"/>
  <c r="I197" i="2"/>
  <c r="H197" i="2"/>
  <c r="G197" i="2"/>
  <c r="I196" i="2"/>
  <c r="H196" i="2"/>
  <c r="G196" i="2"/>
  <c r="I195" i="2"/>
  <c r="H195" i="2"/>
  <c r="G195" i="2"/>
  <c r="F187" i="2"/>
  <c r="G187" i="2"/>
  <c r="H187" i="2"/>
  <c r="I187" i="2"/>
  <c r="F188" i="2"/>
  <c r="G188" i="2"/>
  <c r="H188" i="2"/>
  <c r="I188" i="2"/>
  <c r="F189" i="2"/>
  <c r="G189" i="2"/>
  <c r="H189" i="2"/>
  <c r="I189" i="2"/>
  <c r="F190" i="2"/>
  <c r="G190" i="2"/>
  <c r="H190" i="2"/>
  <c r="I190" i="2"/>
  <c r="F192" i="2"/>
  <c r="G192" i="2"/>
  <c r="H192" i="2"/>
  <c r="I192" i="2"/>
  <c r="F178" i="2"/>
  <c r="G178" i="2"/>
  <c r="H178" i="2"/>
  <c r="I178" i="2"/>
  <c r="F179" i="2"/>
  <c r="G179" i="2"/>
  <c r="H179" i="2"/>
  <c r="I179" i="2"/>
  <c r="F180" i="2"/>
  <c r="G180" i="2"/>
  <c r="H180" i="2"/>
  <c r="I180" i="2"/>
  <c r="F181" i="2"/>
  <c r="G181" i="2"/>
  <c r="H181" i="2"/>
  <c r="I181" i="2"/>
  <c r="G182" i="2"/>
  <c r="H182" i="2"/>
  <c r="F184" i="2"/>
  <c r="G184" i="2"/>
  <c r="H184" i="2"/>
  <c r="I184" i="2"/>
  <c r="F162" i="2"/>
  <c r="G162" i="2"/>
  <c r="H162" i="2"/>
  <c r="I162" i="2"/>
  <c r="F164" i="2"/>
  <c r="G164" i="2"/>
  <c r="H164" i="2"/>
  <c r="I164" i="2"/>
  <c r="F165" i="2"/>
  <c r="G165" i="2"/>
  <c r="H165" i="2"/>
  <c r="I165" i="2"/>
  <c r="F166" i="2"/>
  <c r="G166" i="2"/>
  <c r="H166" i="2"/>
  <c r="I166" i="2"/>
  <c r="F167" i="2"/>
  <c r="G167" i="2"/>
  <c r="H167" i="2"/>
  <c r="I167" i="2"/>
  <c r="F168" i="2"/>
  <c r="G168" i="2"/>
  <c r="H168" i="2"/>
  <c r="I168" i="2"/>
  <c r="F169" i="2"/>
  <c r="G169" i="2"/>
  <c r="H169" i="2"/>
  <c r="I169" i="2"/>
  <c r="F171" i="2"/>
  <c r="G171" i="2"/>
  <c r="H171" i="2"/>
  <c r="I171" i="2"/>
  <c r="F172" i="2"/>
  <c r="G172" i="2"/>
  <c r="H172" i="2"/>
  <c r="I172" i="2"/>
  <c r="H173" i="2"/>
  <c r="I173" i="2"/>
  <c r="F175" i="2"/>
  <c r="G175" i="2"/>
  <c r="H175" i="2"/>
  <c r="I175" i="2"/>
  <c r="I161" i="2"/>
  <c r="H161" i="2"/>
  <c r="G161" i="2"/>
  <c r="F161" i="2"/>
  <c r="F133" i="2"/>
  <c r="G133" i="2"/>
  <c r="H133" i="2"/>
  <c r="I133" i="2"/>
  <c r="F134" i="2"/>
  <c r="G134" i="2"/>
  <c r="H134" i="2"/>
  <c r="I134" i="2"/>
  <c r="F135" i="2"/>
  <c r="G135" i="2"/>
  <c r="H135" i="2"/>
  <c r="I135" i="2"/>
  <c r="F137" i="2"/>
  <c r="G137" i="2"/>
  <c r="H137" i="2"/>
  <c r="I137" i="2"/>
  <c r="F138" i="2"/>
  <c r="G138" i="2"/>
  <c r="H138" i="2"/>
  <c r="I138" i="2"/>
  <c r="F140" i="2"/>
  <c r="G140" i="2"/>
  <c r="H140" i="2"/>
  <c r="I140" i="2"/>
  <c r="F141" i="2"/>
  <c r="G141" i="2"/>
  <c r="H141" i="2"/>
  <c r="I141" i="2"/>
  <c r="F142" i="2"/>
  <c r="G142" i="2"/>
  <c r="H142" i="2"/>
  <c r="I142" i="2"/>
  <c r="F143" i="2"/>
  <c r="G143" i="2"/>
  <c r="H143" i="2"/>
  <c r="I143" i="2"/>
  <c r="F144" i="2"/>
  <c r="G144" i="2"/>
  <c r="H144" i="2"/>
  <c r="I144" i="2"/>
  <c r="F145" i="2"/>
  <c r="G145" i="2"/>
  <c r="H145" i="2"/>
  <c r="I145" i="2"/>
  <c r="F146" i="2"/>
  <c r="G146" i="2"/>
  <c r="H146" i="2"/>
  <c r="I146" i="2"/>
  <c r="F148" i="2"/>
  <c r="G148" i="2"/>
  <c r="H148" i="2"/>
  <c r="I148" i="2"/>
  <c r="F149" i="2"/>
  <c r="G149" i="2"/>
  <c r="H149" i="2"/>
  <c r="I149" i="2"/>
  <c r="F150" i="2"/>
  <c r="G150" i="2"/>
  <c r="H150" i="2"/>
  <c r="I150" i="2"/>
  <c r="F151" i="2"/>
  <c r="G151" i="2"/>
  <c r="H151" i="2"/>
  <c r="I151" i="2"/>
  <c r="F153" i="2"/>
  <c r="G153" i="2"/>
  <c r="H153" i="2"/>
  <c r="I153" i="2"/>
  <c r="F154" i="2"/>
  <c r="G154" i="2"/>
  <c r="H154" i="2"/>
  <c r="I154" i="2"/>
  <c r="F155" i="2"/>
  <c r="G155" i="2"/>
  <c r="H155" i="2"/>
  <c r="I155" i="2"/>
  <c r="F157" i="2"/>
  <c r="G157" i="2"/>
  <c r="H157" i="2"/>
  <c r="I157" i="2"/>
  <c r="F158" i="2"/>
  <c r="G158" i="2"/>
  <c r="H158" i="2"/>
  <c r="I158" i="2"/>
  <c r="F96" i="2"/>
  <c r="G96" i="2"/>
  <c r="H96" i="2"/>
  <c r="I96" i="2"/>
  <c r="F97" i="2"/>
  <c r="G97" i="2"/>
  <c r="H97" i="2"/>
  <c r="I97" i="2"/>
  <c r="F99" i="2"/>
  <c r="G99" i="2"/>
  <c r="H99" i="2"/>
  <c r="I99" i="2"/>
  <c r="F100" i="2"/>
  <c r="G100" i="2"/>
  <c r="H100" i="2"/>
  <c r="I100" i="2"/>
  <c r="F101" i="2"/>
  <c r="G101" i="2"/>
  <c r="H101" i="2"/>
  <c r="I101" i="2"/>
  <c r="F102" i="2"/>
  <c r="G102" i="2"/>
  <c r="H102" i="2"/>
  <c r="I102" i="2"/>
  <c r="F103" i="2"/>
  <c r="G103" i="2"/>
  <c r="H103" i="2"/>
  <c r="I103" i="2"/>
  <c r="F104" i="2"/>
  <c r="G104" i="2"/>
  <c r="H104" i="2"/>
  <c r="I104" i="2"/>
  <c r="F105" i="2"/>
  <c r="G105" i="2"/>
  <c r="H105" i="2"/>
  <c r="I105" i="2"/>
  <c r="F106" i="2"/>
  <c r="G106" i="2"/>
  <c r="H106" i="2"/>
  <c r="I106" i="2"/>
  <c r="F107" i="2"/>
  <c r="G107" i="2"/>
  <c r="H107" i="2"/>
  <c r="I107" i="2"/>
  <c r="F109" i="2"/>
  <c r="G109" i="2"/>
  <c r="H109" i="2"/>
  <c r="I109" i="2"/>
  <c r="F110" i="2"/>
  <c r="G110" i="2"/>
  <c r="H110" i="2"/>
  <c r="I110" i="2"/>
  <c r="F112" i="2"/>
  <c r="G112" i="2"/>
  <c r="H112" i="2"/>
  <c r="I112" i="2"/>
  <c r="F113" i="2"/>
  <c r="G113" i="2"/>
  <c r="H113" i="2"/>
  <c r="I113" i="2"/>
  <c r="F115" i="2"/>
  <c r="G115" i="2"/>
  <c r="H115" i="2"/>
  <c r="I115" i="2"/>
  <c r="F116" i="2"/>
  <c r="G116" i="2"/>
  <c r="H116" i="2"/>
  <c r="I116" i="2"/>
  <c r="F117" i="2"/>
  <c r="G117" i="2"/>
  <c r="H117" i="2"/>
  <c r="I117" i="2"/>
  <c r="F119" i="2"/>
  <c r="G119" i="2"/>
  <c r="H119" i="2"/>
  <c r="I119" i="2"/>
  <c r="F120" i="2"/>
  <c r="G120" i="2"/>
  <c r="H120" i="2"/>
  <c r="I120" i="2"/>
  <c r="F121" i="2"/>
  <c r="G121" i="2"/>
  <c r="I121" i="2"/>
  <c r="F122" i="2"/>
  <c r="G122" i="2"/>
  <c r="H122" i="2"/>
  <c r="I122" i="2"/>
  <c r="F123" i="2"/>
  <c r="G123" i="2"/>
  <c r="H123" i="2"/>
  <c r="I123" i="2"/>
  <c r="F125" i="2"/>
  <c r="G125" i="2"/>
  <c r="H125" i="2"/>
  <c r="I125" i="2"/>
  <c r="F126" i="2"/>
  <c r="G126" i="2"/>
  <c r="H126" i="2"/>
  <c r="I126" i="2"/>
  <c r="F127" i="2"/>
  <c r="G127" i="2"/>
  <c r="H127" i="2"/>
  <c r="I127" i="2"/>
  <c r="F128" i="2"/>
  <c r="G128" i="2"/>
  <c r="H128" i="2"/>
  <c r="I128" i="2"/>
  <c r="F129" i="2"/>
  <c r="G129" i="2"/>
  <c r="H129" i="2"/>
  <c r="I129" i="2"/>
  <c r="F67" i="2"/>
  <c r="G67" i="2"/>
  <c r="H67" i="2"/>
  <c r="I67" i="2"/>
  <c r="F68" i="2"/>
  <c r="G68" i="2"/>
  <c r="H68" i="2"/>
  <c r="I68" i="2"/>
  <c r="F70" i="2"/>
  <c r="G70" i="2"/>
  <c r="H70" i="2"/>
  <c r="I70" i="2"/>
  <c r="F71" i="2"/>
  <c r="G71" i="2"/>
  <c r="H71" i="2"/>
  <c r="I71" i="2"/>
  <c r="F72" i="2"/>
  <c r="G72" i="2"/>
  <c r="H72" i="2"/>
  <c r="I72" i="2"/>
  <c r="F73" i="2"/>
  <c r="G73" i="2"/>
  <c r="H73" i="2"/>
  <c r="I73" i="2"/>
  <c r="F75" i="2"/>
  <c r="G75" i="2"/>
  <c r="H75" i="2"/>
  <c r="I75" i="2"/>
  <c r="F76" i="2"/>
  <c r="G76" i="2"/>
  <c r="H76" i="2"/>
  <c r="I76" i="2"/>
  <c r="F78" i="2"/>
  <c r="G78" i="2"/>
  <c r="H78" i="2"/>
  <c r="I78" i="2"/>
  <c r="F79" i="2"/>
  <c r="G79" i="2"/>
  <c r="H79" i="2"/>
  <c r="I79" i="2"/>
  <c r="F81" i="2"/>
  <c r="G81" i="2"/>
  <c r="H81" i="2"/>
  <c r="I81" i="2"/>
  <c r="F82" i="2"/>
  <c r="G82" i="2"/>
  <c r="H82" i="2"/>
  <c r="I82" i="2"/>
  <c r="F83" i="2"/>
  <c r="G83" i="2"/>
  <c r="H83" i="2"/>
  <c r="I83" i="2"/>
  <c r="F84" i="2"/>
  <c r="G84" i="2"/>
  <c r="H84" i="2"/>
  <c r="I84" i="2"/>
  <c r="F86" i="2"/>
  <c r="G86" i="2"/>
  <c r="H86" i="2"/>
  <c r="I86" i="2"/>
  <c r="F87" i="2"/>
  <c r="G87" i="2"/>
  <c r="H87" i="2"/>
  <c r="I87" i="2"/>
  <c r="F89" i="2"/>
  <c r="G89" i="2"/>
  <c r="H89" i="2"/>
  <c r="I89" i="2"/>
  <c r="F90" i="2"/>
  <c r="G90" i="2"/>
  <c r="H90" i="2"/>
  <c r="I90" i="2"/>
  <c r="F91" i="2"/>
  <c r="G91" i="2"/>
  <c r="H91" i="2"/>
  <c r="I91" i="2"/>
  <c r="F92" i="2"/>
  <c r="G92" i="2"/>
  <c r="H92" i="2"/>
  <c r="I92" i="2"/>
  <c r="I163" i="2" l="1"/>
  <c r="F88" i="2"/>
  <c r="H88" i="2"/>
  <c r="F111" i="2"/>
  <c r="F98" i="2"/>
  <c r="I198" i="2"/>
  <c r="F198" i="2"/>
  <c r="H198" i="2"/>
  <c r="G198" i="2"/>
  <c r="H111" i="2"/>
  <c r="I93" i="2"/>
  <c r="I74" i="2"/>
  <c r="I69" i="2"/>
  <c r="H152" i="2"/>
  <c r="H139" i="2"/>
  <c r="I152" i="2"/>
  <c r="H74" i="2"/>
  <c r="H69" i="2"/>
  <c r="G152" i="2"/>
  <c r="G139" i="2"/>
  <c r="H93" i="2"/>
  <c r="G74" i="2"/>
  <c r="I80" i="2"/>
  <c r="G80" i="2"/>
  <c r="F80" i="2"/>
  <c r="F124" i="2"/>
  <c r="I77" i="2"/>
  <c r="H77" i="2"/>
  <c r="F74" i="2"/>
  <c r="F152" i="2"/>
  <c r="F139" i="2"/>
  <c r="I124" i="2"/>
  <c r="H80" i="2"/>
  <c r="G170" i="2"/>
  <c r="I111" i="2"/>
  <c r="G88" i="2"/>
  <c r="G111" i="2"/>
  <c r="I130" i="2"/>
  <c r="H130" i="2"/>
  <c r="H174" i="2"/>
  <c r="H176" i="2" s="1"/>
  <c r="G174" i="2"/>
  <c r="F108" i="2"/>
  <c r="F136" i="2"/>
  <c r="F174" i="2"/>
  <c r="I114" i="2"/>
  <c r="H85" i="2"/>
  <c r="H114" i="2"/>
  <c r="H98" i="2"/>
  <c r="I98" i="2"/>
  <c r="G85" i="2"/>
  <c r="G114" i="2"/>
  <c r="G98" i="2"/>
  <c r="F77" i="2"/>
  <c r="F69" i="2"/>
  <c r="F118" i="2"/>
  <c r="F156" i="2"/>
  <c r="F191" i="2"/>
  <c r="F193" i="2" s="1"/>
  <c r="I88" i="2"/>
  <c r="I108" i="2"/>
  <c r="I139" i="2"/>
  <c r="I174" i="2"/>
  <c r="F147" i="2"/>
  <c r="F170" i="2"/>
  <c r="H108" i="2"/>
  <c r="G93" i="2"/>
  <c r="F93" i="2"/>
  <c r="I85" i="2"/>
  <c r="I183" i="2"/>
  <c r="I185" i="2" s="1"/>
  <c r="H124" i="2"/>
  <c r="H163" i="2"/>
  <c r="H183" i="2"/>
  <c r="H185" i="2" s="1"/>
  <c r="G108" i="2"/>
  <c r="G130" i="2"/>
  <c r="G124" i="2"/>
  <c r="G163" i="2"/>
  <c r="G183" i="2"/>
  <c r="G185" i="2" s="1"/>
  <c r="F85" i="2"/>
  <c r="F130" i="2"/>
  <c r="F114" i="2"/>
  <c r="J161" i="2"/>
  <c r="F163" i="2"/>
  <c r="F183" i="2"/>
  <c r="F185" i="2" s="1"/>
  <c r="I118" i="2"/>
  <c r="I156" i="2"/>
  <c r="I147" i="2"/>
  <c r="I136" i="2"/>
  <c r="I170" i="2"/>
  <c r="I191" i="2"/>
  <c r="I193" i="2" s="1"/>
  <c r="H118" i="2"/>
  <c r="H156" i="2"/>
  <c r="H147" i="2"/>
  <c r="H136" i="2"/>
  <c r="H170" i="2"/>
  <c r="H191" i="2"/>
  <c r="H193" i="2" s="1"/>
  <c r="G77" i="2"/>
  <c r="G69" i="2"/>
  <c r="G118" i="2"/>
  <c r="G156" i="2"/>
  <c r="G147" i="2"/>
  <c r="G136" i="2"/>
  <c r="G191" i="2"/>
  <c r="G193" i="2" s="1"/>
  <c r="J197" i="2"/>
  <c r="F10" i="2"/>
  <c r="G10" i="2"/>
  <c r="H10" i="2"/>
  <c r="I10" i="2"/>
  <c r="F12" i="2"/>
  <c r="G12" i="2"/>
  <c r="H12" i="2"/>
  <c r="I12" i="2"/>
  <c r="F13" i="2"/>
  <c r="G13" i="2"/>
  <c r="H13" i="2"/>
  <c r="I13" i="2"/>
  <c r="F15" i="2"/>
  <c r="G15" i="2"/>
  <c r="H15" i="2"/>
  <c r="I15" i="2"/>
  <c r="F16" i="2"/>
  <c r="G16" i="2"/>
  <c r="H16" i="2"/>
  <c r="I16" i="2"/>
  <c r="F18" i="2"/>
  <c r="G18" i="2"/>
  <c r="H18" i="2"/>
  <c r="I18" i="2"/>
  <c r="F19" i="2"/>
  <c r="G19" i="2"/>
  <c r="H19" i="2"/>
  <c r="I19" i="2"/>
  <c r="F20" i="2"/>
  <c r="G20" i="2"/>
  <c r="H20" i="2"/>
  <c r="I20" i="2"/>
  <c r="F21" i="2"/>
  <c r="G21" i="2"/>
  <c r="H21" i="2"/>
  <c r="I21" i="2"/>
  <c r="F22" i="2"/>
  <c r="G22" i="2"/>
  <c r="H22" i="2"/>
  <c r="I22" i="2"/>
  <c r="F23" i="2"/>
  <c r="G23" i="2"/>
  <c r="H23" i="2"/>
  <c r="I23" i="2"/>
  <c r="F24" i="2"/>
  <c r="G24" i="2"/>
  <c r="H24" i="2"/>
  <c r="I24" i="2"/>
  <c r="F26" i="2"/>
  <c r="G26" i="2"/>
  <c r="H26" i="2"/>
  <c r="I26" i="2"/>
  <c r="F27" i="2"/>
  <c r="G27" i="2"/>
  <c r="H27" i="2"/>
  <c r="I27" i="2"/>
  <c r="F28" i="2"/>
  <c r="G28" i="2"/>
  <c r="H28" i="2"/>
  <c r="I28" i="2"/>
  <c r="F30" i="2"/>
  <c r="G30" i="2"/>
  <c r="H30" i="2"/>
  <c r="I30" i="2"/>
  <c r="F31" i="2"/>
  <c r="G31" i="2"/>
  <c r="H31" i="2"/>
  <c r="I31" i="2"/>
  <c r="F33" i="2"/>
  <c r="G33" i="2"/>
  <c r="H33" i="2"/>
  <c r="I33" i="2"/>
  <c r="F34" i="2"/>
  <c r="G34" i="2"/>
  <c r="H34" i="2"/>
  <c r="I34" i="2"/>
  <c r="F35" i="2"/>
  <c r="G35" i="2"/>
  <c r="H35" i="2"/>
  <c r="I35" i="2"/>
  <c r="F37" i="2"/>
  <c r="G37" i="2"/>
  <c r="H37" i="2"/>
  <c r="I37" i="2"/>
  <c r="F38" i="2"/>
  <c r="G38" i="2"/>
  <c r="H38" i="2"/>
  <c r="I38" i="2"/>
  <c r="F39" i="2"/>
  <c r="G39" i="2"/>
  <c r="H39" i="2"/>
  <c r="I39" i="2"/>
  <c r="F40" i="2"/>
  <c r="G40" i="2"/>
  <c r="H40" i="2"/>
  <c r="I40" i="2"/>
  <c r="F42" i="2"/>
  <c r="G42" i="2"/>
  <c r="H42" i="2"/>
  <c r="I42" i="2"/>
  <c r="F43" i="2"/>
  <c r="G43" i="2"/>
  <c r="H43" i="2"/>
  <c r="I43" i="2"/>
  <c r="F45" i="2"/>
  <c r="G45" i="2"/>
  <c r="H45" i="2"/>
  <c r="I45" i="2"/>
  <c r="F46" i="2"/>
  <c r="G46" i="2"/>
  <c r="H46" i="2"/>
  <c r="I46" i="2"/>
  <c r="F48" i="2"/>
  <c r="G48" i="2"/>
  <c r="H48" i="2"/>
  <c r="I48" i="2"/>
  <c r="F49" i="2"/>
  <c r="G49" i="2"/>
  <c r="H49" i="2"/>
  <c r="I49" i="2"/>
  <c r="F51" i="2"/>
  <c r="G51" i="2"/>
  <c r="H51" i="2"/>
  <c r="I51" i="2"/>
  <c r="F52" i="2"/>
  <c r="G52" i="2"/>
  <c r="H52" i="2"/>
  <c r="I52" i="2"/>
  <c r="F54" i="2"/>
  <c r="G54" i="2"/>
  <c r="H54" i="2"/>
  <c r="I54" i="2"/>
  <c r="F55" i="2"/>
  <c r="G55" i="2"/>
  <c r="H55" i="2"/>
  <c r="I55" i="2"/>
  <c r="F57" i="2"/>
  <c r="G57" i="2"/>
  <c r="H57" i="2"/>
  <c r="I57" i="2"/>
  <c r="F58" i="2"/>
  <c r="G58" i="2"/>
  <c r="H58" i="2"/>
  <c r="I58" i="2"/>
  <c r="F59" i="2"/>
  <c r="G59" i="2"/>
  <c r="H59" i="2"/>
  <c r="I59" i="2"/>
  <c r="F61" i="2"/>
  <c r="G61" i="2"/>
  <c r="H61" i="2"/>
  <c r="I61" i="2"/>
  <c r="F62" i="2"/>
  <c r="G62" i="2"/>
  <c r="H62" i="2"/>
  <c r="I62" i="2"/>
  <c r="F64" i="2"/>
  <c r="G64" i="2"/>
  <c r="H64" i="2"/>
  <c r="I64" i="2"/>
  <c r="J72" i="2"/>
  <c r="J100" i="2"/>
  <c r="J101" i="2"/>
  <c r="J103" i="2"/>
  <c r="J112" i="2"/>
  <c r="J123" i="2"/>
  <c r="J125" i="2"/>
  <c r="J128" i="2"/>
  <c r="J129" i="2"/>
  <c r="J133" i="2"/>
  <c r="J134" i="2"/>
  <c r="J137" i="2"/>
  <c r="J142" i="2"/>
  <c r="J143" i="2"/>
  <c r="J145" i="2"/>
  <c r="J149" i="2"/>
  <c r="J165" i="2"/>
  <c r="J166" i="2"/>
  <c r="J168" i="2"/>
  <c r="J175" i="2"/>
  <c r="J178" i="2"/>
  <c r="J180" i="2"/>
  <c r="J187" i="2"/>
  <c r="J188" i="2"/>
  <c r="J195" i="2"/>
  <c r="J196" i="2"/>
  <c r="I9" i="2"/>
  <c r="H9" i="2"/>
  <c r="G9" i="2"/>
  <c r="F9" i="2"/>
  <c r="J179" i="2"/>
  <c r="J171" i="2"/>
  <c r="J155" i="2"/>
  <c r="J151" i="2"/>
  <c r="J146" i="2"/>
  <c r="J121" i="2"/>
  <c r="J120" i="2"/>
  <c r="J119" i="2"/>
  <c r="J106" i="2"/>
  <c r="J97" i="2"/>
  <c r="J91" i="2"/>
  <c r="J82" i="2"/>
  <c r="J81" i="2"/>
  <c r="J71" i="2"/>
  <c r="J70" i="2"/>
  <c r="J67" i="2"/>
  <c r="B7" i="2"/>
  <c r="A7" i="2"/>
  <c r="I176" i="2" l="1"/>
  <c r="G176" i="2"/>
  <c r="F159" i="2"/>
  <c r="H131" i="2"/>
  <c r="G131" i="2"/>
  <c r="H94" i="2"/>
  <c r="I131" i="2"/>
  <c r="F131" i="2"/>
  <c r="G159" i="2"/>
  <c r="I94" i="2"/>
  <c r="H159" i="2"/>
  <c r="F94" i="2"/>
  <c r="G94" i="2"/>
  <c r="I159" i="2"/>
  <c r="F176" i="2"/>
  <c r="H56" i="2"/>
  <c r="H63" i="2"/>
  <c r="H53" i="2"/>
  <c r="J33" i="2"/>
  <c r="F56" i="2"/>
  <c r="J30" i="2"/>
  <c r="H17" i="2"/>
  <c r="I50" i="2"/>
  <c r="H36" i="2"/>
  <c r="G56" i="2"/>
  <c r="G36" i="2"/>
  <c r="J23" i="2"/>
  <c r="F36" i="2"/>
  <c r="J16" i="2"/>
  <c r="J198" i="2"/>
  <c r="J28" i="2"/>
  <c r="J20" i="2"/>
  <c r="F47" i="2"/>
  <c r="F44" i="2"/>
  <c r="G47" i="2"/>
  <c r="J61" i="2"/>
  <c r="J24" i="2"/>
  <c r="I14" i="2"/>
  <c r="H14" i="2"/>
  <c r="G14" i="2"/>
  <c r="J45" i="2"/>
  <c r="F14" i="2"/>
  <c r="H50" i="2"/>
  <c r="I63" i="2"/>
  <c r="I53" i="2"/>
  <c r="J38" i="2"/>
  <c r="I17" i="2"/>
  <c r="I56" i="2"/>
  <c r="I36" i="2"/>
  <c r="J22" i="2"/>
  <c r="J37" i="2"/>
  <c r="H32" i="2"/>
  <c r="G50" i="2"/>
  <c r="G32" i="2"/>
  <c r="F50" i="2"/>
  <c r="J57" i="2"/>
  <c r="G63" i="2"/>
  <c r="G53" i="2"/>
  <c r="G17" i="2"/>
  <c r="F63" i="2"/>
  <c r="F60" i="2"/>
  <c r="F53" i="2"/>
  <c r="F17" i="2"/>
  <c r="I47" i="2"/>
  <c r="I44" i="2"/>
  <c r="H47" i="2"/>
  <c r="H44" i="2"/>
  <c r="G60" i="2"/>
  <c r="G44" i="2"/>
  <c r="J42" i="2"/>
  <c r="F32" i="2"/>
  <c r="J51" i="2"/>
  <c r="J27" i="2"/>
  <c r="I60" i="2"/>
  <c r="H60" i="2"/>
  <c r="I32" i="2"/>
  <c r="I11" i="2"/>
  <c r="H11" i="2"/>
  <c r="G11" i="2"/>
  <c r="F11" i="2"/>
  <c r="I41" i="2"/>
  <c r="I29" i="2"/>
  <c r="J18" i="2"/>
  <c r="I25" i="2"/>
  <c r="H41" i="2"/>
  <c r="H29" i="2"/>
  <c r="H25" i="2"/>
  <c r="G41" i="2"/>
  <c r="G29" i="2"/>
  <c r="G25" i="2"/>
  <c r="F41" i="2"/>
  <c r="F29" i="2"/>
  <c r="F25" i="2"/>
  <c r="J189" i="2"/>
  <c r="J150" i="2"/>
  <c r="J152" i="2" s="1"/>
  <c r="J40" i="2"/>
  <c r="J157" i="2"/>
  <c r="J9" i="2"/>
  <c r="J15" i="2"/>
  <c r="J104" i="2"/>
  <c r="J154" i="2"/>
  <c r="J172" i="2"/>
  <c r="J192" i="2"/>
  <c r="J79" i="2"/>
  <c r="J140" i="2"/>
  <c r="J167" i="2"/>
  <c r="J115" i="2"/>
  <c r="J10" i="2"/>
  <c r="J43" i="2"/>
  <c r="J164" i="2"/>
  <c r="J105" i="2"/>
  <c r="J12" i="2"/>
  <c r="J26" i="2"/>
  <c r="J39" i="2"/>
  <c r="J48" i="2"/>
  <c r="J52" i="2"/>
  <c r="J116" i="2"/>
  <c r="J144" i="2"/>
  <c r="J148" i="2"/>
  <c r="J21" i="2"/>
  <c r="J64" i="2"/>
  <c r="J76" i="2"/>
  <c r="J86" i="2"/>
  <c r="J89" i="2"/>
  <c r="J109" i="2"/>
  <c r="J31" i="2"/>
  <c r="J96" i="2"/>
  <c r="J98" i="2" s="1"/>
  <c r="J102" i="2"/>
  <c r="J141" i="2"/>
  <c r="J181" i="2"/>
  <c r="J126" i="2"/>
  <c r="J113" i="2"/>
  <c r="J114" i="2" s="1"/>
  <c r="J58" i="2"/>
  <c r="J73" i="2"/>
  <c r="J74" i="2" s="1"/>
  <c r="J83" i="2"/>
  <c r="J90" i="2"/>
  <c r="J153" i="2"/>
  <c r="J13" i="2"/>
  <c r="J19" i="2"/>
  <c r="J49" i="2"/>
  <c r="J54" i="2"/>
  <c r="J107" i="2"/>
  <c r="J117" i="2"/>
  <c r="J34" i="2"/>
  <c r="J92" i="2"/>
  <c r="J93" i="2" s="1"/>
  <c r="J99" i="2"/>
  <c r="J122" i="2"/>
  <c r="J124" i="2" s="1"/>
  <c r="J127" i="2"/>
  <c r="J130" i="2" s="1"/>
  <c r="J158" i="2"/>
  <c r="J135" i="2"/>
  <c r="J136" i="2" s="1"/>
  <c r="J173" i="2"/>
  <c r="J182" i="2"/>
  <c r="J78" i="2"/>
  <c r="J110" i="2"/>
  <c r="J68" i="2"/>
  <c r="J69" i="2" s="1"/>
  <c r="J75" i="2"/>
  <c r="J87" i="2"/>
  <c r="J55" i="2"/>
  <c r="J84" i="2"/>
  <c r="J138" i="2"/>
  <c r="J139" i="2" s="1"/>
  <c r="J162" i="2"/>
  <c r="J163" i="2" s="1"/>
  <c r="J35" i="2"/>
  <c r="J46" i="2"/>
  <c r="J59" i="2"/>
  <c r="J62" i="2"/>
  <c r="J190" i="2"/>
  <c r="J169" i="2"/>
  <c r="J184" i="2"/>
  <c r="I201" i="1"/>
  <c r="H201" i="1"/>
  <c r="G201" i="1"/>
  <c r="I198" i="1"/>
  <c r="H198" i="1"/>
  <c r="G198" i="1"/>
  <c r="F198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2" i="1"/>
  <c r="G192" i="1"/>
  <c r="H192" i="1"/>
  <c r="I192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G182" i="1"/>
  <c r="H182" i="1"/>
  <c r="F184" i="1"/>
  <c r="G184" i="1"/>
  <c r="H184" i="1"/>
  <c r="I184" i="1"/>
  <c r="I65" i="2" l="1"/>
  <c r="I199" i="2" s="1"/>
  <c r="F65" i="2"/>
  <c r="F199" i="2" s="1"/>
  <c r="H65" i="2"/>
  <c r="H199" i="2" s="1"/>
  <c r="G65" i="2"/>
  <c r="G199" i="2" s="1"/>
  <c r="I191" i="1"/>
  <c r="I193" i="1" s="1"/>
  <c r="H191" i="1"/>
  <c r="H193" i="1" s="1"/>
  <c r="J17" i="2"/>
  <c r="J32" i="2"/>
  <c r="J63" i="2"/>
  <c r="J47" i="2"/>
  <c r="J191" i="2"/>
  <c r="J193" i="2" s="1"/>
  <c r="J53" i="2"/>
  <c r="J44" i="2"/>
  <c r="J29" i="2"/>
  <c r="F191" i="1"/>
  <c r="F193" i="1" s="1"/>
  <c r="J36" i="2"/>
  <c r="J14" i="2"/>
  <c r="J41" i="2"/>
  <c r="J50" i="2"/>
  <c r="J156" i="2"/>
  <c r="J159" i="2" s="1"/>
  <c r="J147" i="2"/>
  <c r="J118" i="2"/>
  <c r="F183" i="1"/>
  <c r="F185" i="1" s="1"/>
  <c r="G191" i="1"/>
  <c r="G193" i="1" s="1"/>
  <c r="G183" i="1"/>
  <c r="G185" i="1" s="1"/>
  <c r="J25" i="2"/>
  <c r="J182" i="1"/>
  <c r="J111" i="2"/>
  <c r="H183" i="1"/>
  <c r="H185" i="1" s="1"/>
  <c r="J80" i="2"/>
  <c r="J108" i="2"/>
  <c r="J85" i="2"/>
  <c r="J56" i="2"/>
  <c r="J11" i="2"/>
  <c r="I183" i="1"/>
  <c r="I185" i="1" s="1"/>
  <c r="J88" i="2"/>
  <c r="J170" i="2"/>
  <c r="J77" i="2"/>
  <c r="J183" i="2"/>
  <c r="J185" i="2" s="1"/>
  <c r="J60" i="2"/>
  <c r="J174" i="2"/>
  <c r="J65" i="2" l="1"/>
  <c r="J131" i="2"/>
  <c r="J199" i="2" s="1"/>
  <c r="J176" i="2"/>
  <c r="J94" i="2"/>
  <c r="J201" i="1" l="1"/>
  <c r="F201" i="1"/>
  <c r="F162" i="1" l="1"/>
  <c r="G162" i="1"/>
  <c r="H162" i="1"/>
  <c r="I162" i="1"/>
  <c r="F164" i="1"/>
  <c r="G164" i="1"/>
  <c r="H164" i="1"/>
  <c r="I164" i="1"/>
  <c r="F165" i="1"/>
  <c r="G165" i="1"/>
  <c r="H165" i="1"/>
  <c r="I165" i="1"/>
  <c r="F166" i="1"/>
  <c r="G166" i="1"/>
  <c r="H166" i="1"/>
  <c r="I166" i="1"/>
  <c r="F167" i="1"/>
  <c r="G167" i="1"/>
  <c r="H167" i="1"/>
  <c r="I167" i="1"/>
  <c r="F168" i="1"/>
  <c r="G168" i="1"/>
  <c r="H168" i="1"/>
  <c r="I168" i="1"/>
  <c r="G169" i="1"/>
  <c r="H169" i="1"/>
  <c r="I169" i="1"/>
  <c r="F171" i="1"/>
  <c r="G171" i="1"/>
  <c r="H171" i="1"/>
  <c r="I171" i="1"/>
  <c r="F172" i="1"/>
  <c r="G172" i="1"/>
  <c r="H172" i="1"/>
  <c r="I172" i="1"/>
  <c r="G173" i="1"/>
  <c r="H173" i="1"/>
  <c r="I173" i="1"/>
  <c r="F175" i="1"/>
  <c r="G175" i="1"/>
  <c r="H175" i="1"/>
  <c r="I175" i="1"/>
  <c r="I161" i="1"/>
  <c r="H161" i="1"/>
  <c r="G161" i="1"/>
  <c r="F161" i="1"/>
  <c r="F155" i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7" i="1"/>
  <c r="G137" i="1"/>
  <c r="H137" i="1"/>
  <c r="I137" i="1"/>
  <c r="F138" i="1"/>
  <c r="G138" i="1"/>
  <c r="H138" i="1"/>
  <c r="I138" i="1"/>
  <c r="F140" i="1"/>
  <c r="G140" i="1"/>
  <c r="H140" i="1"/>
  <c r="I140" i="1"/>
  <c r="F141" i="1"/>
  <c r="G141" i="1"/>
  <c r="H141" i="1"/>
  <c r="I141" i="1"/>
  <c r="F142" i="1"/>
  <c r="G142" i="1"/>
  <c r="H142" i="1"/>
  <c r="I142" i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F148" i="1"/>
  <c r="G148" i="1"/>
  <c r="H148" i="1"/>
  <c r="I148" i="1"/>
  <c r="F149" i="1"/>
  <c r="G149" i="1"/>
  <c r="H149" i="1"/>
  <c r="I149" i="1"/>
  <c r="F150" i="1"/>
  <c r="G150" i="1"/>
  <c r="H150" i="1"/>
  <c r="I150" i="1"/>
  <c r="F151" i="1"/>
  <c r="G151" i="1"/>
  <c r="H151" i="1"/>
  <c r="I151" i="1"/>
  <c r="F153" i="1"/>
  <c r="G153" i="1"/>
  <c r="H153" i="1"/>
  <c r="I153" i="1"/>
  <c r="F154" i="1"/>
  <c r="G154" i="1"/>
  <c r="H154" i="1"/>
  <c r="I154" i="1"/>
  <c r="G155" i="1"/>
  <c r="H155" i="1"/>
  <c r="I155" i="1"/>
  <c r="F157" i="1"/>
  <c r="G157" i="1"/>
  <c r="H157" i="1"/>
  <c r="I157" i="1"/>
  <c r="F158" i="1"/>
  <c r="G158" i="1"/>
  <c r="H158" i="1"/>
  <c r="I158" i="1"/>
  <c r="F96" i="1"/>
  <c r="G96" i="1"/>
  <c r="H96" i="1"/>
  <c r="I96" i="1"/>
  <c r="F97" i="1"/>
  <c r="G97" i="1"/>
  <c r="H97" i="1"/>
  <c r="I97" i="1"/>
  <c r="F99" i="1"/>
  <c r="G99" i="1"/>
  <c r="H99" i="1"/>
  <c r="I99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9" i="1"/>
  <c r="G109" i="1"/>
  <c r="H109" i="1"/>
  <c r="I109" i="1"/>
  <c r="F110" i="1"/>
  <c r="G110" i="1"/>
  <c r="H110" i="1"/>
  <c r="I110" i="1"/>
  <c r="F112" i="1"/>
  <c r="G112" i="1"/>
  <c r="H112" i="1"/>
  <c r="I112" i="1"/>
  <c r="F113" i="1"/>
  <c r="G113" i="1"/>
  <c r="H113" i="1"/>
  <c r="I113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9" i="1"/>
  <c r="G119" i="1"/>
  <c r="H119" i="1"/>
  <c r="I119" i="1"/>
  <c r="F120" i="1"/>
  <c r="G120" i="1"/>
  <c r="H120" i="1"/>
  <c r="I120" i="1"/>
  <c r="F121" i="1"/>
  <c r="G121" i="1"/>
  <c r="H121" i="1"/>
  <c r="I121" i="1"/>
  <c r="F122" i="1"/>
  <c r="G122" i="1"/>
  <c r="H122" i="1"/>
  <c r="I122" i="1"/>
  <c r="F123" i="1"/>
  <c r="G123" i="1"/>
  <c r="H123" i="1"/>
  <c r="I123" i="1"/>
  <c r="F125" i="1"/>
  <c r="G125" i="1"/>
  <c r="H125" i="1"/>
  <c r="I125" i="1"/>
  <c r="F126" i="1"/>
  <c r="G126" i="1"/>
  <c r="H126" i="1"/>
  <c r="I126" i="1"/>
  <c r="F127" i="1"/>
  <c r="G127" i="1"/>
  <c r="H127" i="1"/>
  <c r="I127" i="1"/>
  <c r="F128" i="1"/>
  <c r="G128" i="1"/>
  <c r="H128" i="1"/>
  <c r="I128" i="1"/>
  <c r="F129" i="1"/>
  <c r="G129" i="1"/>
  <c r="H129" i="1"/>
  <c r="I129" i="1"/>
  <c r="F67" i="1"/>
  <c r="G67" i="1"/>
  <c r="H67" i="1"/>
  <c r="I67" i="1"/>
  <c r="F68" i="1"/>
  <c r="G68" i="1"/>
  <c r="H68" i="1"/>
  <c r="I68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5" i="1"/>
  <c r="G75" i="1"/>
  <c r="H75" i="1"/>
  <c r="I75" i="1"/>
  <c r="F76" i="1"/>
  <c r="G76" i="1"/>
  <c r="H76" i="1"/>
  <c r="I76" i="1"/>
  <c r="F78" i="1"/>
  <c r="G78" i="1"/>
  <c r="H78" i="1"/>
  <c r="I78" i="1"/>
  <c r="F79" i="1"/>
  <c r="G79" i="1"/>
  <c r="H79" i="1"/>
  <c r="I79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6" i="1"/>
  <c r="G86" i="1"/>
  <c r="H86" i="1"/>
  <c r="I86" i="1"/>
  <c r="F87" i="1"/>
  <c r="G87" i="1"/>
  <c r="H87" i="1"/>
  <c r="I87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I111" i="1" l="1"/>
  <c r="I156" i="1"/>
  <c r="I74" i="1"/>
  <c r="I114" i="1"/>
  <c r="H111" i="1"/>
  <c r="G111" i="1"/>
  <c r="H98" i="1"/>
  <c r="I69" i="1"/>
  <c r="H114" i="1"/>
  <c r="G98" i="1"/>
  <c r="I139" i="1"/>
  <c r="G114" i="1"/>
  <c r="F98" i="1"/>
  <c r="H139" i="1"/>
  <c r="H124" i="1"/>
  <c r="H118" i="1"/>
  <c r="G124" i="1"/>
  <c r="G118" i="1"/>
  <c r="F118" i="1"/>
  <c r="I93" i="1"/>
  <c r="I94" i="1" s="1"/>
  <c r="H74" i="1"/>
  <c r="H69" i="1"/>
  <c r="H93" i="1"/>
  <c r="G93" i="1"/>
  <c r="G69" i="1"/>
  <c r="H88" i="1"/>
  <c r="G88" i="1"/>
  <c r="F88" i="1"/>
  <c r="I77" i="1"/>
  <c r="H77" i="1"/>
  <c r="G77" i="1"/>
  <c r="G74" i="1"/>
  <c r="F85" i="1"/>
  <c r="F130" i="1"/>
  <c r="I98" i="1"/>
  <c r="I152" i="1"/>
  <c r="G152" i="1"/>
  <c r="I80" i="1"/>
  <c r="F139" i="1"/>
  <c r="G80" i="1"/>
  <c r="H80" i="1"/>
  <c r="H156" i="1"/>
  <c r="F152" i="1"/>
  <c r="G156" i="1"/>
  <c r="F93" i="1"/>
  <c r="F74" i="1"/>
  <c r="F69" i="1"/>
  <c r="F114" i="1"/>
  <c r="H152" i="1"/>
  <c r="G139" i="1"/>
  <c r="I147" i="1"/>
  <c r="F156" i="1"/>
  <c r="H147" i="1"/>
  <c r="F80" i="1"/>
  <c r="I88" i="1"/>
  <c r="I124" i="1"/>
  <c r="I118" i="1"/>
  <c r="F147" i="1"/>
  <c r="G147" i="1"/>
  <c r="I136" i="1"/>
  <c r="H136" i="1"/>
  <c r="F124" i="1"/>
  <c r="I85" i="1"/>
  <c r="I130" i="1"/>
  <c r="H108" i="1"/>
  <c r="F136" i="1"/>
  <c r="F111" i="1"/>
  <c r="H85" i="1"/>
  <c r="H130" i="1"/>
  <c r="G108" i="1"/>
  <c r="F77" i="1"/>
  <c r="I108" i="1"/>
  <c r="G136" i="1"/>
  <c r="G85" i="1"/>
  <c r="G130" i="1"/>
  <c r="G170" i="1"/>
  <c r="H170" i="1"/>
  <c r="G174" i="1"/>
  <c r="I163" i="1"/>
  <c r="H163" i="1"/>
  <c r="G163" i="1"/>
  <c r="F163" i="1"/>
  <c r="J173" i="1"/>
  <c r="I170" i="1"/>
  <c r="F170" i="1"/>
  <c r="J169" i="1"/>
  <c r="I174" i="1"/>
  <c r="H174" i="1"/>
  <c r="F174" i="1"/>
  <c r="F176" i="1" s="1"/>
  <c r="J158" i="1"/>
  <c r="J67" i="1"/>
  <c r="J72" i="1"/>
  <c r="J73" i="1"/>
  <c r="J68" i="1"/>
  <c r="J71" i="1"/>
  <c r="J70" i="1"/>
  <c r="G176" i="1" l="1"/>
  <c r="F159" i="1"/>
  <c r="I176" i="1"/>
  <c r="G159" i="1"/>
  <c r="H176" i="1"/>
  <c r="I159" i="1"/>
  <c r="H159" i="1"/>
  <c r="G94" i="1"/>
  <c r="G131" i="1"/>
  <c r="I131" i="1"/>
  <c r="H131" i="1"/>
  <c r="F94" i="1"/>
  <c r="H94" i="1"/>
  <c r="J196" i="1"/>
  <c r="J195" i="1"/>
  <c r="J179" i="1"/>
  <c r="J178" i="1"/>
  <c r="J167" i="1"/>
  <c r="J162" i="1"/>
  <c r="J153" i="1"/>
  <c r="J148" i="1"/>
  <c r="J134" i="1"/>
  <c r="J123" i="1"/>
  <c r="J122" i="1"/>
  <c r="J121" i="1"/>
  <c r="J120" i="1"/>
  <c r="J110" i="1"/>
  <c r="J106" i="1"/>
  <c r="J105" i="1"/>
  <c r="J104" i="1"/>
  <c r="J99" i="1"/>
  <c r="J97" i="1"/>
  <c r="J96" i="1"/>
  <c r="J86" i="1"/>
  <c r="J83" i="1"/>
  <c r="J82" i="1"/>
  <c r="J81" i="1"/>
  <c r="B7" i="1"/>
  <c r="A7" i="1"/>
  <c r="J76" i="1" l="1"/>
  <c r="J91" i="1"/>
  <c r="J125" i="1"/>
  <c r="J127" i="1"/>
  <c r="J142" i="1"/>
  <c r="J107" i="1"/>
  <c r="J133" i="1"/>
  <c r="J149" i="1"/>
  <c r="J90" i="1"/>
  <c r="J103" i="1"/>
  <c r="J119" i="1"/>
  <c r="J143" i="1"/>
  <c r="J164" i="1"/>
  <c r="J180" i="1"/>
  <c r="J188" i="1"/>
  <c r="J140" i="1"/>
  <c r="J189" i="1"/>
  <c r="J161" i="1"/>
  <c r="J163" i="1" s="1"/>
  <c r="J84" i="1"/>
  <c r="J85" i="1" s="1"/>
  <c r="J92" i="1"/>
  <c r="J150" i="1"/>
  <c r="J79" i="1"/>
  <c r="J137" i="1"/>
  <c r="J165" i="1"/>
  <c r="J115" i="1"/>
  <c r="J144" i="1"/>
  <c r="J116" i="1"/>
  <c r="J89" i="1"/>
  <c r="J101" i="1"/>
  <c r="J135" i="1"/>
  <c r="J181" i="1"/>
  <c r="J102" i="1"/>
  <c r="J126" i="1"/>
  <c r="J141" i="1"/>
  <c r="J166" i="1"/>
  <c r="J190" i="1"/>
  <c r="J109" i="1"/>
  <c r="J111" i="1" s="1"/>
  <c r="J74" i="1"/>
  <c r="J124" i="1"/>
  <c r="J98" i="1"/>
  <c r="J145" i="1"/>
  <c r="J157" i="1"/>
  <c r="J154" i="1"/>
  <c r="J78" i="1"/>
  <c r="J112" i="1"/>
  <c r="J75" i="1"/>
  <c r="J87" i="1"/>
  <c r="J88" i="1" s="1"/>
  <c r="J138" i="1"/>
  <c r="J197" i="1"/>
  <c r="J198" i="1" s="1"/>
  <c r="J192" i="1"/>
  <c r="J146" i="1"/>
  <c r="J187" i="1"/>
  <c r="J128" i="1"/>
  <c r="J155" i="1"/>
  <c r="J175" i="1"/>
  <c r="J184" i="1"/>
  <c r="J113" i="1"/>
  <c r="J171" i="1"/>
  <c r="J117" i="1"/>
  <c r="J129" i="1"/>
  <c r="J172" i="1"/>
  <c r="J151" i="1"/>
  <c r="J168" i="1"/>
  <c r="J170" i="1" s="1"/>
  <c r="J183" i="1" l="1"/>
  <c r="J185" i="1" s="1"/>
  <c r="J174" i="1"/>
  <c r="J176" i="1" s="1"/>
  <c r="J77" i="1"/>
  <c r="J136" i="1"/>
  <c r="J118" i="1"/>
  <c r="J191" i="1"/>
  <c r="J193" i="1" s="1"/>
  <c r="J80" i="1"/>
  <c r="J152" i="1"/>
  <c r="J93" i="1"/>
  <c r="J139" i="1"/>
  <c r="J69" i="1"/>
  <c r="J147" i="1"/>
  <c r="J114" i="1"/>
  <c r="J130" i="1"/>
  <c r="J156" i="1"/>
  <c r="J159" i="1" s="1"/>
  <c r="J94" i="1" l="1"/>
  <c r="F10" i="1" l="1"/>
  <c r="F13" i="1"/>
  <c r="F15" i="1"/>
  <c r="F16" i="1"/>
  <c r="F18" i="1"/>
  <c r="F19" i="1"/>
  <c r="F20" i="1"/>
  <c r="F21" i="1"/>
  <c r="F22" i="1"/>
  <c r="F23" i="1"/>
  <c r="F24" i="1"/>
  <c r="F26" i="1"/>
  <c r="F27" i="1"/>
  <c r="F28" i="1"/>
  <c r="F30" i="1"/>
  <c r="F31" i="1"/>
  <c r="F33" i="1"/>
  <c r="F34" i="1"/>
  <c r="F35" i="1"/>
  <c r="F37" i="1"/>
  <c r="F38" i="1"/>
  <c r="F39" i="1"/>
  <c r="F40" i="1"/>
  <c r="F42" i="1"/>
  <c r="F43" i="1"/>
  <c r="F45" i="1"/>
  <c r="F46" i="1"/>
  <c r="F48" i="1"/>
  <c r="F49" i="1"/>
  <c r="F51" i="1"/>
  <c r="F52" i="1"/>
  <c r="F54" i="1"/>
  <c r="F55" i="1"/>
  <c r="F58" i="1"/>
  <c r="F59" i="1"/>
  <c r="F61" i="1"/>
  <c r="F62" i="1"/>
  <c r="F64" i="1"/>
  <c r="F100" i="1"/>
  <c r="F108" i="1" s="1"/>
  <c r="F131" i="1" s="1"/>
  <c r="I10" i="1"/>
  <c r="I13" i="1"/>
  <c r="I16" i="1"/>
  <c r="I18" i="1"/>
  <c r="I19" i="1"/>
  <c r="I20" i="1"/>
  <c r="I21" i="1"/>
  <c r="I22" i="1"/>
  <c r="I23" i="1"/>
  <c r="I24" i="1"/>
  <c r="I27" i="1"/>
  <c r="I28" i="1"/>
  <c r="I30" i="1"/>
  <c r="I31" i="1"/>
  <c r="I33" i="1"/>
  <c r="I34" i="1"/>
  <c r="I35" i="1"/>
  <c r="I37" i="1"/>
  <c r="I38" i="1"/>
  <c r="I39" i="1"/>
  <c r="I40" i="1"/>
  <c r="I43" i="1"/>
  <c r="I46" i="1"/>
  <c r="I49" i="1"/>
  <c r="I52" i="1"/>
  <c r="I55" i="1"/>
  <c r="I58" i="1"/>
  <c r="I59" i="1"/>
  <c r="I62" i="1"/>
  <c r="I64" i="1"/>
  <c r="H10" i="1"/>
  <c r="H13" i="1"/>
  <c r="H15" i="1"/>
  <c r="H16" i="1"/>
  <c r="H17" i="1" s="1"/>
  <c r="H18" i="1"/>
  <c r="H19" i="1"/>
  <c r="H20" i="1"/>
  <c r="H21" i="1"/>
  <c r="H22" i="1"/>
  <c r="H23" i="1"/>
  <c r="H24" i="1"/>
  <c r="H27" i="1"/>
  <c r="H28" i="1"/>
  <c r="H31" i="1"/>
  <c r="H33" i="1"/>
  <c r="H34" i="1"/>
  <c r="H35" i="1"/>
  <c r="H37" i="1"/>
  <c r="H38" i="1"/>
  <c r="H39" i="1"/>
  <c r="H43" i="1"/>
  <c r="H46" i="1"/>
  <c r="H49" i="1"/>
  <c r="H52" i="1"/>
  <c r="H55" i="1"/>
  <c r="H58" i="1"/>
  <c r="H59" i="1"/>
  <c r="H62" i="1"/>
  <c r="H64" i="1"/>
  <c r="G10" i="1"/>
  <c r="G12" i="1"/>
  <c r="G13" i="1"/>
  <c r="G16" i="1"/>
  <c r="G18" i="1"/>
  <c r="G19" i="1"/>
  <c r="G20" i="1"/>
  <c r="G21" i="1"/>
  <c r="G22" i="1"/>
  <c r="G23" i="1"/>
  <c r="G24" i="1"/>
  <c r="G27" i="1"/>
  <c r="G28" i="1"/>
  <c r="G30" i="1"/>
  <c r="G31" i="1"/>
  <c r="G33" i="1"/>
  <c r="G34" i="1"/>
  <c r="G35" i="1"/>
  <c r="G37" i="1"/>
  <c r="G38" i="1"/>
  <c r="G39" i="1"/>
  <c r="G40" i="1"/>
  <c r="G43" i="1"/>
  <c r="G46" i="1"/>
  <c r="G49" i="1"/>
  <c r="G52" i="1"/>
  <c r="G55" i="1"/>
  <c r="G58" i="1"/>
  <c r="G59" i="1"/>
  <c r="G62" i="1"/>
  <c r="G64" i="1"/>
  <c r="H36" i="1" l="1"/>
  <c r="G36" i="1"/>
  <c r="F50" i="1"/>
  <c r="F41" i="1"/>
  <c r="F44" i="1"/>
  <c r="I36" i="1"/>
  <c r="G25" i="1"/>
  <c r="F29" i="1"/>
  <c r="I41" i="1"/>
  <c r="I25" i="1"/>
  <c r="F32" i="1"/>
  <c r="G32" i="1"/>
  <c r="H25" i="1"/>
  <c r="F25" i="1"/>
  <c r="G41" i="1"/>
  <c r="I32" i="1"/>
  <c r="F36" i="1"/>
  <c r="J100" i="1"/>
  <c r="J108" i="1" s="1"/>
  <c r="J131" i="1" s="1"/>
  <c r="J64" i="1"/>
  <c r="J34" i="1"/>
  <c r="J20" i="1"/>
  <c r="H30" i="1"/>
  <c r="H32" i="1" s="1"/>
  <c r="J49" i="1"/>
  <c r="J33" i="1"/>
  <c r="J19" i="1"/>
  <c r="G61" i="1"/>
  <c r="G63" i="1" s="1"/>
  <c r="H51" i="1"/>
  <c r="I61" i="1"/>
  <c r="I63" i="1" s="1"/>
  <c r="I54" i="1"/>
  <c r="I56" i="1" s="1"/>
  <c r="I45" i="1"/>
  <c r="I47" i="1" s="1"/>
  <c r="J18" i="1"/>
  <c r="J62" i="1"/>
  <c r="F63" i="1"/>
  <c r="F47" i="1"/>
  <c r="J46" i="1"/>
  <c r="G51" i="1"/>
  <c r="G53" i="1" s="1"/>
  <c r="G15" i="1"/>
  <c r="G17" i="1" s="1"/>
  <c r="J31" i="1"/>
  <c r="J16" i="1"/>
  <c r="F17" i="1"/>
  <c r="G14" i="1"/>
  <c r="H26" i="1"/>
  <c r="H29" i="1" s="1"/>
  <c r="H12" i="1"/>
  <c r="H14" i="1" s="1"/>
  <c r="I51" i="1"/>
  <c r="I53" i="1" s="1"/>
  <c r="I15" i="1"/>
  <c r="I17" i="1" s="1"/>
  <c r="J28" i="1"/>
  <c r="G54" i="1"/>
  <c r="G56" i="1" s="1"/>
  <c r="J27" i="1"/>
  <c r="J13" i="1"/>
  <c r="G26" i="1"/>
  <c r="G29" i="1" s="1"/>
  <c r="H42" i="1"/>
  <c r="H44" i="1" s="1"/>
  <c r="J59" i="1"/>
  <c r="J43" i="1"/>
  <c r="F12" i="1"/>
  <c r="I9" i="1"/>
  <c r="I11" i="1" s="1"/>
  <c r="J58" i="1"/>
  <c r="J10" i="1"/>
  <c r="G45" i="1"/>
  <c r="G47" i="1" s="1"/>
  <c r="G42" i="1"/>
  <c r="G44" i="1" s="1"/>
  <c r="H57" i="1"/>
  <c r="H60" i="1" s="1"/>
  <c r="H48" i="1"/>
  <c r="H50" i="1" s="1"/>
  <c r="H40" i="1"/>
  <c r="H41" i="1" s="1"/>
  <c r="I26" i="1"/>
  <c r="I29" i="1" s="1"/>
  <c r="I12" i="1"/>
  <c r="I14" i="1" s="1"/>
  <c r="F57" i="1"/>
  <c r="F9" i="1"/>
  <c r="H9" i="1"/>
  <c r="H11" i="1" s="1"/>
  <c r="F56" i="1"/>
  <c r="J55" i="1"/>
  <c r="J39" i="1"/>
  <c r="G57" i="1"/>
  <c r="G60" i="1" s="1"/>
  <c r="G48" i="1"/>
  <c r="G50" i="1" s="1"/>
  <c r="I42" i="1"/>
  <c r="I44" i="1" s="1"/>
  <c r="J38" i="1"/>
  <c r="J24" i="1"/>
  <c r="F53" i="1"/>
  <c r="J52" i="1"/>
  <c r="J23" i="1"/>
  <c r="H61" i="1"/>
  <c r="H54" i="1"/>
  <c r="H45" i="1"/>
  <c r="H47" i="1" s="1"/>
  <c r="I57" i="1"/>
  <c r="I60" i="1" s="1"/>
  <c r="I48" i="1"/>
  <c r="I50" i="1" s="1"/>
  <c r="J37" i="1"/>
  <c r="J22" i="1"/>
  <c r="G9" i="1"/>
  <c r="G11" i="1" s="1"/>
  <c r="J35" i="1"/>
  <c r="J21" i="1"/>
  <c r="G65" i="1" l="1"/>
  <c r="G202" i="1" s="1"/>
  <c r="I65" i="1"/>
  <c r="I202" i="1" s="1"/>
  <c r="J40" i="1"/>
  <c r="J41" i="1" s="1"/>
  <c r="J61" i="1"/>
  <c r="J42" i="1"/>
  <c r="J44" i="1" s="1"/>
  <c r="J54" i="1"/>
  <c r="J56" i="1" s="1"/>
  <c r="J51" i="1"/>
  <c r="J53" i="1" s="1"/>
  <c r="J30" i="1"/>
  <c r="J32" i="1" s="1"/>
  <c r="J26" i="1"/>
  <c r="J29" i="1" s="1"/>
  <c r="J45" i="1"/>
  <c r="J47" i="1" s="1"/>
  <c r="H53" i="1"/>
  <c r="J36" i="1"/>
  <c r="J12" i="1"/>
  <c r="J14" i="1" s="1"/>
  <c r="H63" i="1"/>
  <c r="J9" i="1"/>
  <c r="J11" i="1" s="1"/>
  <c r="J25" i="1"/>
  <c r="H56" i="1"/>
  <c r="J15" i="1"/>
  <c r="J17" i="1" s="1"/>
  <c r="J48" i="1"/>
  <c r="J50" i="1" s="1"/>
  <c r="F11" i="1"/>
  <c r="J57" i="1"/>
  <c r="J60" i="1" s="1"/>
  <c r="F60" i="1"/>
  <c r="F14" i="1"/>
  <c r="J63" i="1"/>
  <c r="J65" i="1" l="1"/>
  <c r="J202" i="1" s="1"/>
  <c r="F65" i="1"/>
  <c r="F202" i="1" s="1"/>
  <c r="H65" i="1"/>
  <c r="H202" i="1" s="1"/>
</calcChain>
</file>

<file path=xl/sharedStrings.xml><?xml version="1.0" encoding="utf-8"?>
<sst xmlns="http://schemas.openxmlformats.org/spreadsheetml/2006/main" count="590" uniqueCount="250">
  <si>
    <t>B</t>
  </si>
  <si>
    <t>D</t>
  </si>
  <si>
    <t>E</t>
  </si>
  <si>
    <t>BUDGET SECTION</t>
  </si>
  <si>
    <t>F</t>
  </si>
  <si>
    <t>g</t>
  </si>
  <si>
    <t>Name of the Unit</t>
  </si>
  <si>
    <t>PFMS Unique Code</t>
  </si>
  <si>
    <t xml:space="preserve">Account No. </t>
  </si>
  <si>
    <t>OTHER THAN NEH, TSP, SCSP</t>
  </si>
  <si>
    <t>NEH</t>
  </si>
  <si>
    <t>TSP</t>
  </si>
  <si>
    <t>SCSP</t>
  </si>
  <si>
    <t>Total</t>
  </si>
  <si>
    <t>CICR, Nagpur</t>
  </si>
  <si>
    <t>AICRP on Cotton, CICR, Nagpur</t>
  </si>
  <si>
    <t>ICAR0430</t>
  </si>
  <si>
    <t>CRIJAF, Barrackpore</t>
  </si>
  <si>
    <t>AINPJAF, CRIJAF, Barrackpore</t>
  </si>
  <si>
    <t>CRIJAF</t>
  </si>
  <si>
    <t>NRRI, Cuttack</t>
  </si>
  <si>
    <t>Incentivizing Research in Agriculture, NRRI, Cuttack</t>
  </si>
  <si>
    <t>CRRICUTTACK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</si>
  <si>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</si>
  <si>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</si>
  <si>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</si>
  <si>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</si>
  <si>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</si>
  <si>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IARI, New Delhi</t>
  </si>
  <si>
    <t>IARI Types Deemed University,  Assam</t>
  </si>
  <si>
    <t>IARI</t>
  </si>
  <si>
    <t>IIPR, Kanpur</t>
  </si>
  <si>
    <t>AICRP on Rabi Pulses(Chickpea, lentil, fieldpea)</t>
  </si>
  <si>
    <t>AICRP on Kharif Pulses(Pigeonpea, mungbean, urdbean, lathyrus, rajmash, cowpea arid lagumes)</t>
  </si>
  <si>
    <t>IIPRKANPUR</t>
  </si>
  <si>
    <t>IISR, Lucknow</t>
  </si>
  <si>
    <t>AICRP on Sugarcane, IISR, Lucknow</t>
  </si>
  <si>
    <t>IISR LUCKNOW</t>
  </si>
  <si>
    <t>IISRLKO</t>
  </si>
  <si>
    <t>NBPGR, New Delhi</t>
  </si>
  <si>
    <t>AICRP POTENTIAL CROP, NBPGR, New Delhi</t>
  </si>
  <si>
    <t>CRP-AGRO BIODIVERSITY, NBPGR, New Delhi</t>
  </si>
  <si>
    <t>NBPGR</t>
  </si>
  <si>
    <t>SBI, Coimbatore</t>
  </si>
  <si>
    <t>SBIICAR</t>
  </si>
  <si>
    <t>NCIPM, New Delhi</t>
  </si>
  <si>
    <t>AICRP on Crop Pest Management(soil arthropod, agri. acrology, vertebrate pest management)</t>
  </si>
  <si>
    <t>AINP on Emerging Pests (UG 99, Wheat Blast, Sclerotinia Stem stem rot, red rot, locust, fall Army Worm)</t>
  </si>
  <si>
    <t>NCIPM</t>
  </si>
  <si>
    <t>DGR, Junagadh</t>
  </si>
  <si>
    <t>AICRP on Groudnut, DGR, Junagadh</t>
  </si>
  <si>
    <t>DGR-DBT1</t>
  </si>
  <si>
    <t>DR &amp; MR, Bharatpur</t>
  </si>
  <si>
    <t>AICRP on R&amp;M, DR &amp; MR, Bharatpur</t>
  </si>
  <si>
    <t>ICARNRCRM</t>
  </si>
  <si>
    <t>IIMR, Hyderabad</t>
  </si>
  <si>
    <t>AICRP on Sorghum and Millets, IIMR, Hyd.</t>
  </si>
  <si>
    <t>IIMR HYDERABAD</t>
  </si>
  <si>
    <t>DSRHYD</t>
  </si>
  <si>
    <t>NBAIR, Bengaluru</t>
  </si>
  <si>
    <t>AICRP on Biological Control, NBAIR, Benglaluru</t>
  </si>
  <si>
    <t>NBAII</t>
  </si>
  <si>
    <t>IIMR, Ludhiana</t>
  </si>
  <si>
    <t>AICRP On Maize, IIMR, New Delhi</t>
  </si>
  <si>
    <t>IIMR LUDHIANA</t>
  </si>
  <si>
    <t>MAIZE</t>
  </si>
  <si>
    <t>IIOR, Hyderabad</t>
  </si>
  <si>
    <t>AICRP on Oilseed(sunflower, safflower, castor, linseed)</t>
  </si>
  <si>
    <t>AICRP on Sesame &amp; Niger, IIOR, Hyderabad</t>
  </si>
  <si>
    <t>DORH</t>
  </si>
  <si>
    <t>IIWBR,  Karnal</t>
  </si>
  <si>
    <t>AICRP on Wheat &amp; Barley, IIWBR, Karnal</t>
  </si>
  <si>
    <t>DWRKAR</t>
  </si>
  <si>
    <t>NIBSM, Raipur</t>
  </si>
  <si>
    <t>NIBSM</t>
  </si>
  <si>
    <t>a</t>
  </si>
  <si>
    <t xml:space="preserve">Total Crop Sciences </t>
  </si>
  <si>
    <t>b</t>
  </si>
  <si>
    <t>Sanction</t>
  </si>
  <si>
    <t>CIAH, Bikaner</t>
  </si>
  <si>
    <t>AICRP on AZF, CIAH, Bikaner</t>
  </si>
  <si>
    <t>CIAH</t>
  </si>
  <si>
    <t>CISH, Lucknow</t>
  </si>
  <si>
    <t>CISH123</t>
  </si>
  <si>
    <t>CITH, Srinagar</t>
  </si>
  <si>
    <t>CITH</t>
  </si>
  <si>
    <t>IIHR, Bangalore</t>
  </si>
  <si>
    <t>AICRP on Fruit, IIHR, Bangalore</t>
  </si>
  <si>
    <t>IIHR</t>
  </si>
  <si>
    <t>IISR, Calicut</t>
  </si>
  <si>
    <t>AICRP on Spices, IISR, Calicut</t>
  </si>
  <si>
    <t>IISR CALICUT</t>
  </si>
  <si>
    <t>IISR</t>
  </si>
  <si>
    <t>IIVR, Varanasi</t>
  </si>
  <si>
    <t>AICRP on Vegetables, IIVR, Varanasi</t>
  </si>
  <si>
    <t>IIVR</t>
  </si>
  <si>
    <t>NRC for Banana, Tiruchirapalli</t>
  </si>
  <si>
    <t>CCRI, Nagpur</t>
  </si>
  <si>
    <t>NRCC0400</t>
  </si>
  <si>
    <t>DMAPR, Anand</t>
  </si>
  <si>
    <t>AICRP on MAP &amp; Betelvine, DMAPR, Anand</t>
  </si>
  <si>
    <t>NRCMAP</t>
  </si>
  <si>
    <t>Dte. on Mushroom, Solan</t>
  </si>
  <si>
    <t>AICRP on Mushroom, DMR, Solan</t>
  </si>
  <si>
    <t>DMR SOLAN</t>
  </si>
  <si>
    <t>DMRS</t>
  </si>
  <si>
    <t>Dte. on Onion &amp; Garlic, Pune</t>
  </si>
  <si>
    <t>MHPU00014556</t>
  </si>
  <si>
    <t>NRC Seed Spices, Ajmer</t>
  </si>
  <si>
    <t>NRCSS</t>
  </si>
  <si>
    <t>Dte. of Floriculture, Pune</t>
  </si>
  <si>
    <t>AICRP on Floriculture, Dte. of Floriculture, Pune</t>
  </si>
  <si>
    <t>MHPU00014503</t>
  </si>
  <si>
    <t xml:space="preserve">Total HORTICULTURAL SCIENCES </t>
  </si>
  <si>
    <t>c</t>
  </si>
  <si>
    <t>CIRB, Hissar</t>
  </si>
  <si>
    <t>Network Project on Baffaloes, CIRB, Hissar</t>
  </si>
  <si>
    <t>CIRB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</si>
  <si>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</si>
  <si>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</si>
  <si>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</si>
  <si>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</si>
  <si>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</si>
  <si>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</si>
  <si>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</si>
  <si>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</si>
  <si>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</si>
  <si>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IVRI</t>
  </si>
  <si>
    <t>NBAGR, Karnal</t>
  </si>
  <si>
    <t>Network Project on Animal Genetic Resources, NBAGR, Karnal</t>
  </si>
  <si>
    <t>NBAGR</t>
  </si>
  <si>
    <t>NIANP, Bangalore</t>
  </si>
  <si>
    <t>AICRP ON NPAERP + OP on Methan Emission, NIANP, Bangalore</t>
  </si>
  <si>
    <t>NIANP</t>
  </si>
  <si>
    <t>NRC on Camel, Bikaner</t>
  </si>
  <si>
    <t>NRCCB</t>
  </si>
  <si>
    <t>NRC on Equines, Hissar</t>
  </si>
  <si>
    <t>National Centre for  Veterinary Type Culture Collection, NRC on Equines, Hissar</t>
  </si>
  <si>
    <t>NRCE</t>
  </si>
  <si>
    <t>NRC on Meat, Hyderabad</t>
  </si>
  <si>
    <t>NRCM</t>
  </si>
  <si>
    <t>NRC on Mithun</t>
  </si>
  <si>
    <t>NRCMJPN</t>
  </si>
  <si>
    <t>NRC on Pig, Guwahati</t>
  </si>
  <si>
    <t>AICRP on Pig, NRC on Pig, Guwahati</t>
  </si>
  <si>
    <t>Mega seed on Pig, NRC on Pig, Guwahati</t>
  </si>
  <si>
    <t>NRC PIG</t>
  </si>
  <si>
    <t>NRCPIG</t>
  </si>
  <si>
    <t>NIVEDI, Bengalore</t>
  </si>
  <si>
    <t>PDADMAS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</si>
  <si>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</si>
  <si>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</si>
  <si>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</si>
  <si>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</si>
  <si>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</si>
  <si>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PDP</t>
  </si>
  <si>
    <t>TOTAL ANIMAL SCIENCES</t>
  </si>
  <si>
    <t>d</t>
  </si>
  <si>
    <t>CRIDA,  Hyderabad</t>
  </si>
  <si>
    <t>AICRP on Dryland Agriculture, CRIDA, Hyderabad</t>
  </si>
  <si>
    <t>AICRP on Agrometeorology, CRIDA, Hyderabad</t>
  </si>
  <si>
    <t>CRIDA</t>
  </si>
  <si>
    <t>CSSRI, Karnal</t>
  </si>
  <si>
    <t>PCU-SAS, CSSRI, Karnal</t>
  </si>
  <si>
    <t>CSRI</t>
  </si>
  <si>
    <t>ICAR Res. Complex for Eastern Region, Patna</t>
  </si>
  <si>
    <t>IRCER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</si>
  <si>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</si>
  <si>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</si>
  <si>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</si>
  <si>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</si>
  <si>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</si>
  <si>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</si>
  <si>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IISS BHOPAL</t>
  </si>
  <si>
    <t>IISSBHOPAL</t>
  </si>
  <si>
    <t>NBSS &amp; LUP, Nagpur</t>
  </si>
  <si>
    <t>NBSSLUP</t>
  </si>
  <si>
    <t>IIWM, Bhubaneshwar</t>
  </si>
  <si>
    <t>AICRP on IWM,  IIWM, Bhubaneshwar</t>
  </si>
  <si>
    <t>CRP on Water, IIWM, Bhubaneshwar</t>
  </si>
  <si>
    <t>DWM</t>
  </si>
  <si>
    <t>IIFSR, Modipuram</t>
  </si>
  <si>
    <t>AICRP on Integragted Farming System, IIFSR, Modipuram</t>
  </si>
  <si>
    <t>Network Project on Organic Farming, IIFSR, Modipuram</t>
  </si>
  <si>
    <t>IIFSR</t>
  </si>
  <si>
    <t>NIASM, Baramati</t>
  </si>
  <si>
    <t>NIASM</t>
  </si>
  <si>
    <t>TOTAL NRM DIVISION</t>
  </si>
  <si>
    <t>NICRA,  Hyderabad</t>
  </si>
  <si>
    <t>e</t>
  </si>
  <si>
    <t>CIBA, Chennai</t>
  </si>
  <si>
    <t>AINP on Fish Health,  CIBA, Chennai</t>
  </si>
  <si>
    <t>CIBA</t>
  </si>
  <si>
    <t>CIFA, Bhubaneshwar</t>
  </si>
  <si>
    <t>CIFA</t>
  </si>
  <si>
    <t>CIFE, Mumbai</t>
  </si>
  <si>
    <t>CIFE</t>
  </si>
  <si>
    <t>CIFT, Kochi</t>
  </si>
  <si>
    <t>CIFT</t>
  </si>
  <si>
    <t>CMFRI, Kochi</t>
  </si>
  <si>
    <t>CMFRI</t>
  </si>
  <si>
    <t xml:space="preserve">NBFGR, Lucknow </t>
  </si>
  <si>
    <t xml:space="preserve">CRP Genomics, NBFGR, Lucknow </t>
  </si>
  <si>
    <t>NBFGR</t>
  </si>
  <si>
    <t>Dte. Of Coldwater Fisheries Research, Bhimtal</t>
  </si>
  <si>
    <t>DCFR</t>
  </si>
  <si>
    <t xml:space="preserve">TOTAL FISHEREIES </t>
  </si>
  <si>
    <t>f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</si>
  <si>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</si>
  <si>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</si>
  <si>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</si>
  <si>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</si>
  <si>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CIPHET</t>
  </si>
  <si>
    <t>NINFET, Kolkata</t>
  </si>
  <si>
    <t>NIRJAFT</t>
  </si>
  <si>
    <t>TOTAL AGRICULTURAL ENGINEERING</t>
  </si>
  <si>
    <t>NIAP &amp; PR, New Delhi</t>
  </si>
  <si>
    <t>NCAP</t>
  </si>
  <si>
    <t>NAARM, Hyderabad</t>
  </si>
  <si>
    <t>NAARM</t>
  </si>
  <si>
    <t xml:space="preserve">CIWA, Bhubaneshwar </t>
  </si>
  <si>
    <t>AICRP on Home Science, CIWA, Bhubaneshwar</t>
  </si>
  <si>
    <t>DRWA</t>
  </si>
  <si>
    <t>Strengthening and Development of Higher Agricultural Education in India</t>
  </si>
  <si>
    <t>DLIN00000307</t>
  </si>
  <si>
    <t>TOTAL AG. EDUCATION DIVISION</t>
  </si>
  <si>
    <t>ii</t>
  </si>
  <si>
    <t>HEADQUARTERS UNIT - Krishi Bhawan</t>
  </si>
  <si>
    <t>ININ00006298</t>
  </si>
  <si>
    <t>NAIF, New Delhi</t>
  </si>
  <si>
    <t>DLIN00000359</t>
  </si>
  <si>
    <t>TOTAL ICAR HQRS.</t>
  </si>
  <si>
    <t>PIU, NASF</t>
  </si>
  <si>
    <t>DLIN00000356</t>
  </si>
  <si>
    <t>NAHEP (EAP)</t>
  </si>
  <si>
    <t>DLND00003279</t>
  </si>
  <si>
    <t>GRAND TOTAL</t>
  </si>
  <si>
    <t>Directorate of Floricultural Research, Pune</t>
  </si>
  <si>
    <t>AINP Orn. CMFRI, Kochi</t>
  </si>
  <si>
    <t xml:space="preserve">AINP-AMR, NBFGR, Lucknow </t>
  </si>
  <si>
    <t>ANIP Mericulture, CMFRI, Kochi</t>
  </si>
  <si>
    <t>RS for Makhana, Darbhanga</t>
  </si>
  <si>
    <t>10672101002</t>
  </si>
  <si>
    <t>10672101109</t>
  </si>
  <si>
    <t>10672101001</t>
  </si>
  <si>
    <t>10672101103</t>
  </si>
  <si>
    <t>(Amount in lakh)</t>
  </si>
  <si>
    <t>(Amount  in lakh)</t>
  </si>
  <si>
    <t>Detailsfor funds for April-June, 2023 under Other than Salary and Pension (GIA-General)as per scheme (TSA System)</t>
  </si>
  <si>
    <t>Details  for funds for April-June, 2023 under Other than Salary and Pension (GIA-Capital)as per scheme (TSA System)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</si>
</sst>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2"/>
      <color rgb="FF222222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4"/>
      <color rgb="FF222222"/>
      <name val="Times New Roman"/>
      <family val="1"/>
    </font>
    <font>
      <b/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top"/>
    </xf>
    <xf numFmtId="0" fontId="0" fillId="2" borderId="0" xfId="0" applyFill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2" fontId="2" fillId="2" borderId="0" xfId="0" applyNumberFormat="1" applyFont="1" applyFill="1" applyAlignment="1">
      <alignment horizontal="right" vertical="center"/>
    </xf>
    <xf numFmtId="2" fontId="3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/>
    </xf>
    <xf numFmtId="0" fontId="1" fillId="4" borderId="0" xfId="0" applyFont="1" applyFill="1"/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1" fillId="0" borderId="0" xfId="0" applyFont="1"/>
    <xf numFmtId="0" fontId="10" fillId="6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top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vertical="top"/>
    </xf>
    <xf numFmtId="0" fontId="10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/>
    </xf>
    <xf numFmtId="0" fontId="10" fillId="4" borderId="0" xfId="0" applyFont="1" applyFill="1"/>
    <xf numFmtId="0" fontId="6" fillId="0" borderId="2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center" vertical="top"/>
    </xf>
    <xf numFmtId="0" fontId="13" fillId="0" borderId="1" xfId="0" applyFont="1" applyBorder="1" applyAlignment="1">
      <alignment horizontal="center"/>
    </xf>
    <xf numFmtId="49" fontId="10" fillId="4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2" fontId="6" fillId="0" borderId="0" xfId="0" applyNumberFormat="1" applyFont="1"/>
    <xf numFmtId="0" fontId="4" fillId="0" borderId="1" xfId="0" applyFont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4" borderId="1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2" fontId="4" fillId="6" borderId="1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2" fontId="4" fillId="0" borderId="0" xfId="0" applyNumberFormat="1" applyFont="1" applyAlignment="1">
      <alignment horizontal="right" vertical="top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right"/>
    </xf>
    <xf numFmtId="0" fontId="4" fillId="2" borderId="0" xfId="0" applyFont="1" applyFill="1" applyAlignment="1">
      <alignment vertical="center"/>
    </xf>
    <xf numFmtId="2" fontId="4" fillId="2" borderId="0" xfId="0" applyNumberFormat="1" applyFont="1" applyFill="1" applyAlignment="1">
      <alignment horizontal="right" vertical="center"/>
    </xf>
    <xf numFmtId="2" fontId="11" fillId="2" borderId="0" xfId="0" applyNumberFormat="1" applyFont="1" applyFill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2" fontId="4" fillId="0" borderId="0" xfId="0" applyNumberFormat="1" applyFont="1" applyAlignment="1">
      <alignment vertical="top"/>
    </xf>
    <xf numFmtId="2" fontId="10" fillId="4" borderId="0" xfId="0" applyNumberFormat="1" applyFont="1" applyFill="1"/>
    <xf numFmtId="2" fontId="10" fillId="6" borderId="0" xfId="0" applyNumberFormat="1" applyFont="1" applyFill="1"/>
    <xf numFmtId="0" fontId="4" fillId="0" borderId="0" xfId="0" applyFont="1" applyAlignment="1">
      <alignment vertical="top"/>
    </xf>
    <xf numFmtId="0" fontId="5" fillId="4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top"/>
    </xf>
    <xf numFmtId="2" fontId="10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2" fontId="10" fillId="4" borderId="1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top" wrapText="1"/>
    </xf>
    <xf numFmtId="2" fontId="10" fillId="4" borderId="1" xfId="0" applyNumberFormat="1" applyFont="1" applyFill="1" applyBorder="1" applyAlignment="1">
      <alignment horizontal="right" vertical="top" wrapText="1"/>
    </xf>
    <xf numFmtId="2" fontId="10" fillId="6" borderId="1" xfId="0" applyNumberFormat="1" applyFont="1" applyFill="1" applyBorder="1" applyAlignment="1">
      <alignment horizontal="right" vertical="center" wrapText="1"/>
    </xf>
    <xf numFmtId="2" fontId="6" fillId="2" borderId="0" xfId="0" applyNumberFormat="1" applyFont="1" applyFill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2" fontId="0" fillId="0" borderId="0" xfId="0" applyNumberFormat="1"/>
    <xf numFmtId="2" fontId="4" fillId="0" borderId="0" xfId="0" applyNumberFormat="1" applyFont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Budget%20data%2016082017/Remittance%20for%202017-18/Master%20Table/Master%20Table%20Book1%20-%20SOR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BE-2023-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udget%20data%2016082017\REWMITTANCE%202023-24\BE-2023-24.xlsx" TargetMode="External"/><Relationship Id="rId1" Type="http://schemas.openxmlformats.org/officeDocument/2006/relationships/externalLinkPath" Target="/Budget%20data%2016082017/REWMITTANCE%202023-24/BE-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l for Dec.,2018"/>
      <sheetName val="BILL FOR Oct. - Dec."/>
      <sheetName val="BILL FOR AUG.-sept."/>
      <sheetName val="BILL for July"/>
      <sheetName val="BE 2017-18"/>
      <sheetName val="BILL"/>
      <sheetName val="APRIL"/>
      <sheetName val="MAY"/>
      <sheetName val="JUNE"/>
      <sheetName val="Sheet1"/>
      <sheetName val="Adjust. NAARM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 xml:space="preserve">S.No.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 2023-24"/>
      <sheetName val="Sheet1"/>
    </sheetNames>
    <sheetDataSet>
      <sheetData sheetId="0" refreshError="1">
        <row r="8">
          <cell r="K8">
            <v>220</v>
          </cell>
          <cell r="L8">
            <v>75</v>
          </cell>
          <cell r="M8">
            <v>7.5</v>
          </cell>
          <cell r="N8">
            <v>5</v>
          </cell>
          <cell r="O8">
            <v>5.75</v>
          </cell>
          <cell r="P8">
            <v>0</v>
          </cell>
          <cell r="Q8">
            <v>18.75</v>
          </cell>
          <cell r="R8">
            <v>31.25</v>
          </cell>
        </row>
        <row r="9">
          <cell r="K9">
            <v>37.5</v>
          </cell>
          <cell r="L9">
            <v>0</v>
          </cell>
          <cell r="M9">
            <v>0</v>
          </cell>
          <cell r="N9">
            <v>0</v>
          </cell>
          <cell r="O9">
            <v>2.5</v>
          </cell>
          <cell r="P9">
            <v>0</v>
          </cell>
          <cell r="Q9">
            <v>5</v>
          </cell>
          <cell r="R9">
            <v>0</v>
          </cell>
        </row>
        <row r="11">
          <cell r="K11">
            <v>196.25</v>
          </cell>
          <cell r="L11">
            <v>37.5</v>
          </cell>
          <cell r="M11">
            <v>7.5</v>
          </cell>
          <cell r="N11">
            <v>0</v>
          </cell>
          <cell r="O11">
            <v>10.25</v>
          </cell>
          <cell r="P11">
            <v>0</v>
          </cell>
          <cell r="Q11">
            <v>18.75</v>
          </cell>
          <cell r="R11">
            <v>5</v>
          </cell>
        </row>
        <row r="12">
          <cell r="K12">
            <v>27.5</v>
          </cell>
          <cell r="L12">
            <v>2.5</v>
          </cell>
          <cell r="M12">
            <v>7.5</v>
          </cell>
          <cell r="N12">
            <v>0</v>
          </cell>
          <cell r="O12">
            <v>2.25</v>
          </cell>
          <cell r="P12">
            <v>0</v>
          </cell>
          <cell r="Q12">
            <v>5</v>
          </cell>
          <cell r="R12">
            <v>0</v>
          </cell>
        </row>
        <row r="14">
          <cell r="K14">
            <v>450</v>
          </cell>
          <cell r="L14">
            <v>30</v>
          </cell>
          <cell r="M14">
            <v>12.5</v>
          </cell>
          <cell r="N14">
            <v>6.25</v>
          </cell>
          <cell r="O14">
            <v>15.5</v>
          </cell>
          <cell r="P14">
            <v>3</v>
          </cell>
          <cell r="Q14">
            <v>25</v>
          </cell>
          <cell r="R14">
            <v>18.75</v>
          </cell>
        </row>
        <row r="15">
          <cell r="K15">
            <v>250</v>
          </cell>
          <cell r="L15">
            <v>25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20">
          <cell r="K20">
            <v>2850</v>
          </cell>
          <cell r="L20">
            <v>1055.5</v>
          </cell>
          <cell r="M20">
            <v>100</v>
          </cell>
          <cell r="N20">
            <v>25</v>
          </cell>
          <cell r="O20">
            <v>60</v>
          </cell>
          <cell r="P20">
            <v>10</v>
          </cell>
          <cell r="Q20">
            <v>319.75</v>
          </cell>
          <cell r="R20">
            <v>37.5</v>
          </cell>
        </row>
        <row r="21">
          <cell r="K21">
            <v>30</v>
          </cell>
          <cell r="L21">
            <v>0</v>
          </cell>
          <cell r="M21">
            <v>2.5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K22">
            <v>25</v>
          </cell>
          <cell r="L22">
            <v>2.5</v>
          </cell>
          <cell r="M22">
            <v>7.5</v>
          </cell>
          <cell r="N22">
            <v>2.5</v>
          </cell>
          <cell r="O22">
            <v>2.5</v>
          </cell>
          <cell r="P22">
            <v>0</v>
          </cell>
          <cell r="Q22">
            <v>0</v>
          </cell>
          <cell r="R22">
            <v>0</v>
          </cell>
        </row>
        <row r="23">
          <cell r="K23">
            <v>125</v>
          </cell>
          <cell r="L23">
            <v>25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K24">
            <v>80</v>
          </cell>
          <cell r="L24">
            <v>25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K25">
            <v>25</v>
          </cell>
          <cell r="L25">
            <v>2.5</v>
          </cell>
          <cell r="M25">
            <v>7.5</v>
          </cell>
          <cell r="N25">
            <v>2.5</v>
          </cell>
          <cell r="O25">
            <v>10.5</v>
          </cell>
          <cell r="P25">
            <v>0</v>
          </cell>
          <cell r="Q25">
            <v>0</v>
          </cell>
          <cell r="R25">
            <v>0</v>
          </cell>
        </row>
        <row r="26">
          <cell r="K26">
            <v>0</v>
          </cell>
          <cell r="L26">
            <v>0</v>
          </cell>
          <cell r="M26">
            <v>53</v>
          </cell>
          <cell r="N26">
            <v>899.65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32">
          <cell r="K32">
            <v>201.25</v>
          </cell>
          <cell r="L32">
            <v>75</v>
          </cell>
          <cell r="M32">
            <v>7.5</v>
          </cell>
          <cell r="N32">
            <v>4.5</v>
          </cell>
          <cell r="O32">
            <v>7.5</v>
          </cell>
          <cell r="P32">
            <v>0</v>
          </cell>
          <cell r="Q32">
            <v>18.75</v>
          </cell>
          <cell r="R32">
            <v>5</v>
          </cell>
        </row>
        <row r="33">
          <cell r="K33">
            <v>75</v>
          </cell>
          <cell r="L33">
            <v>2.5</v>
          </cell>
          <cell r="M33">
            <v>7.5</v>
          </cell>
          <cell r="N33">
            <v>2.5</v>
          </cell>
          <cell r="O33">
            <v>5</v>
          </cell>
          <cell r="P33">
            <v>0</v>
          </cell>
          <cell r="Q33">
            <v>0</v>
          </cell>
          <cell r="R33">
            <v>0</v>
          </cell>
        </row>
        <row r="34">
          <cell r="K34">
            <v>100</v>
          </cell>
          <cell r="L34">
            <v>2.5</v>
          </cell>
          <cell r="M34">
            <v>7.5</v>
          </cell>
          <cell r="N34">
            <v>2.5</v>
          </cell>
          <cell r="O34">
            <v>3.75</v>
          </cell>
          <cell r="P34">
            <v>0</v>
          </cell>
          <cell r="Q34">
            <v>0</v>
          </cell>
          <cell r="R34">
            <v>0</v>
          </cell>
        </row>
        <row r="36">
          <cell r="K36">
            <v>367.75</v>
          </cell>
          <cell r="L36">
            <v>62.5</v>
          </cell>
          <cell r="M36">
            <v>6.25</v>
          </cell>
          <cell r="N36">
            <v>3.05</v>
          </cell>
          <cell r="O36">
            <v>0</v>
          </cell>
          <cell r="P36">
            <v>0</v>
          </cell>
          <cell r="Q36">
            <v>75</v>
          </cell>
          <cell r="R36">
            <v>5</v>
          </cell>
        </row>
        <row r="37">
          <cell r="K37">
            <v>37.5</v>
          </cell>
          <cell r="L37">
            <v>2.5</v>
          </cell>
          <cell r="M37">
            <v>18.75</v>
          </cell>
          <cell r="N37">
            <v>1.25</v>
          </cell>
          <cell r="O37">
            <v>11.25</v>
          </cell>
          <cell r="P37">
            <v>0</v>
          </cell>
          <cell r="Q37">
            <v>0</v>
          </cell>
          <cell r="R37">
            <v>0</v>
          </cell>
        </row>
        <row r="42">
          <cell r="K42">
            <v>450</v>
          </cell>
          <cell r="L42">
            <v>112.5</v>
          </cell>
          <cell r="M42">
            <v>25</v>
          </cell>
          <cell r="N42">
            <v>7.5</v>
          </cell>
          <cell r="O42">
            <v>6.25</v>
          </cell>
          <cell r="P42">
            <v>0</v>
          </cell>
          <cell r="Q42">
            <v>27.5</v>
          </cell>
          <cell r="R42">
            <v>25</v>
          </cell>
        </row>
        <row r="43">
          <cell r="K43">
            <v>32.5</v>
          </cell>
          <cell r="L43">
            <v>8.75</v>
          </cell>
          <cell r="M43">
            <v>7.5</v>
          </cell>
          <cell r="N43">
            <v>0.75</v>
          </cell>
          <cell r="O43">
            <v>6.25</v>
          </cell>
          <cell r="P43">
            <v>0</v>
          </cell>
          <cell r="Q43">
            <v>0</v>
          </cell>
          <cell r="R43">
            <v>0</v>
          </cell>
        </row>
        <row r="44">
          <cell r="K44">
            <v>137.5</v>
          </cell>
          <cell r="L44">
            <v>25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6">
          <cell r="K46">
            <v>209</v>
          </cell>
          <cell r="L46">
            <v>75</v>
          </cell>
          <cell r="M46">
            <v>0</v>
          </cell>
          <cell r="N46">
            <v>3.75</v>
          </cell>
          <cell r="O46">
            <v>12.5</v>
          </cell>
          <cell r="P46">
            <v>0</v>
          </cell>
          <cell r="Q46">
            <v>25</v>
          </cell>
          <cell r="R46">
            <v>10</v>
          </cell>
        </row>
        <row r="48">
          <cell r="K48">
            <v>70</v>
          </cell>
          <cell r="L48">
            <v>18.75</v>
          </cell>
          <cell r="M48">
            <v>12.5</v>
          </cell>
          <cell r="N48">
            <v>3.75</v>
          </cell>
          <cell r="O48">
            <v>4.5</v>
          </cell>
          <cell r="P48">
            <v>0</v>
          </cell>
          <cell r="Q48">
            <v>10</v>
          </cell>
          <cell r="R48">
            <v>0</v>
          </cell>
        </row>
        <row r="49">
          <cell r="K49">
            <v>100</v>
          </cell>
          <cell r="L49">
            <v>2.5</v>
          </cell>
          <cell r="M49">
            <v>10</v>
          </cell>
          <cell r="N49">
            <v>7.5</v>
          </cell>
          <cell r="O49">
            <v>20.25</v>
          </cell>
          <cell r="P49">
            <v>0</v>
          </cell>
          <cell r="Q49">
            <v>0</v>
          </cell>
          <cell r="R49">
            <v>0</v>
          </cell>
        </row>
        <row r="50"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2">
          <cell r="K52">
            <v>160</v>
          </cell>
          <cell r="L52">
            <v>50</v>
          </cell>
          <cell r="M52">
            <v>2.5</v>
          </cell>
          <cell r="N52">
            <v>3.05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K53">
            <v>37.5</v>
          </cell>
          <cell r="L53">
            <v>2.5</v>
          </cell>
          <cell r="M53">
            <v>2.5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9">
          <cell r="K59">
            <v>161.75</v>
          </cell>
          <cell r="L59">
            <v>37.5</v>
          </cell>
          <cell r="M59">
            <v>2.5</v>
          </cell>
          <cell r="N59">
            <v>0</v>
          </cell>
          <cell r="O59">
            <v>8</v>
          </cell>
          <cell r="P59">
            <v>0</v>
          </cell>
          <cell r="Q59">
            <v>17.5</v>
          </cell>
          <cell r="R59">
            <v>7.5</v>
          </cell>
        </row>
        <row r="60">
          <cell r="K60">
            <v>50</v>
          </cell>
          <cell r="L60">
            <v>0</v>
          </cell>
          <cell r="M60">
            <v>15</v>
          </cell>
          <cell r="N60">
            <v>0</v>
          </cell>
          <cell r="O60">
            <v>5</v>
          </cell>
          <cell r="P60">
            <v>0</v>
          </cell>
          <cell r="Q60">
            <v>0</v>
          </cell>
          <cell r="R60">
            <v>0</v>
          </cell>
        </row>
        <row r="62">
          <cell r="K62">
            <v>192.5</v>
          </cell>
          <cell r="L62">
            <v>100</v>
          </cell>
          <cell r="M62">
            <v>2.5</v>
          </cell>
          <cell r="N62">
            <v>6.25</v>
          </cell>
          <cell r="O62">
            <v>1.25</v>
          </cell>
          <cell r="P62">
            <v>4</v>
          </cell>
          <cell r="Q62">
            <v>8.75</v>
          </cell>
          <cell r="R62">
            <v>6.25</v>
          </cell>
        </row>
        <row r="63">
          <cell r="K63">
            <v>125</v>
          </cell>
          <cell r="L63">
            <v>0</v>
          </cell>
          <cell r="M63">
            <v>12.5</v>
          </cell>
          <cell r="N63">
            <v>6.25</v>
          </cell>
          <cell r="O63">
            <v>7.5</v>
          </cell>
          <cell r="P63">
            <v>2.5</v>
          </cell>
          <cell r="Q63">
            <v>5.25</v>
          </cell>
          <cell r="R63">
            <v>0</v>
          </cell>
        </row>
        <row r="68">
          <cell r="K68">
            <v>76</v>
          </cell>
          <cell r="L68">
            <v>25</v>
          </cell>
          <cell r="M68">
            <v>0</v>
          </cell>
          <cell r="N68">
            <v>0</v>
          </cell>
          <cell r="O68">
            <v>5</v>
          </cell>
          <cell r="P68">
            <v>0</v>
          </cell>
          <cell r="Q68">
            <v>18.75</v>
          </cell>
          <cell r="R68">
            <v>2.5</v>
          </cell>
        </row>
        <row r="69">
          <cell r="K69">
            <v>100</v>
          </cell>
          <cell r="L69">
            <v>0</v>
          </cell>
          <cell r="M69">
            <v>7.5</v>
          </cell>
          <cell r="N69">
            <v>7.5</v>
          </cell>
          <cell r="O69">
            <v>13</v>
          </cell>
          <cell r="P69">
            <v>0</v>
          </cell>
          <cell r="Q69">
            <v>0</v>
          </cell>
          <cell r="R69">
            <v>0</v>
          </cell>
        </row>
        <row r="71">
          <cell r="K71">
            <v>146</v>
          </cell>
          <cell r="L71">
            <v>250</v>
          </cell>
          <cell r="M71">
            <v>5</v>
          </cell>
          <cell r="N71">
            <v>1.25</v>
          </cell>
          <cell r="O71">
            <v>0.5</v>
          </cell>
          <cell r="P71">
            <v>0</v>
          </cell>
          <cell r="Q71">
            <v>10</v>
          </cell>
          <cell r="R71">
            <v>2.5</v>
          </cell>
        </row>
        <row r="72">
          <cell r="K72">
            <v>87.5</v>
          </cell>
          <cell r="L72">
            <v>0</v>
          </cell>
          <cell r="M72">
            <v>7.5</v>
          </cell>
          <cell r="N72">
            <v>0</v>
          </cell>
          <cell r="O72">
            <v>13.75</v>
          </cell>
          <cell r="P72">
            <v>0</v>
          </cell>
          <cell r="Q72">
            <v>0</v>
          </cell>
          <cell r="R72">
            <v>0</v>
          </cell>
        </row>
        <row r="74">
          <cell r="K74">
            <v>199</v>
          </cell>
          <cell r="L74">
            <v>50</v>
          </cell>
          <cell r="M74">
            <v>10</v>
          </cell>
          <cell r="N74">
            <v>7.5</v>
          </cell>
          <cell r="O74">
            <v>5</v>
          </cell>
          <cell r="P74">
            <v>0</v>
          </cell>
          <cell r="Q74">
            <v>15</v>
          </cell>
          <cell r="R74">
            <v>11.25</v>
          </cell>
        </row>
        <row r="75">
          <cell r="K75">
            <v>75</v>
          </cell>
          <cell r="L75">
            <v>2.5</v>
          </cell>
          <cell r="M75">
            <v>2.5</v>
          </cell>
          <cell r="N75">
            <v>5</v>
          </cell>
          <cell r="O75">
            <v>5.5</v>
          </cell>
          <cell r="P75">
            <v>0</v>
          </cell>
          <cell r="Q75">
            <v>0</v>
          </cell>
          <cell r="R75">
            <v>0</v>
          </cell>
        </row>
        <row r="76">
          <cell r="K76">
            <v>15</v>
          </cell>
          <cell r="L76">
            <v>2.5</v>
          </cell>
          <cell r="M76">
            <v>2.5</v>
          </cell>
          <cell r="N76">
            <v>1.25</v>
          </cell>
          <cell r="O76">
            <v>3</v>
          </cell>
          <cell r="P76">
            <v>0</v>
          </cell>
          <cell r="Q76">
            <v>0</v>
          </cell>
          <cell r="R76">
            <v>0</v>
          </cell>
        </row>
        <row r="82">
          <cell r="K82">
            <v>192.5</v>
          </cell>
          <cell r="L82">
            <v>75</v>
          </cell>
          <cell r="M82">
            <v>5</v>
          </cell>
          <cell r="N82">
            <v>3.75</v>
          </cell>
          <cell r="O82">
            <v>2.5</v>
          </cell>
          <cell r="P82">
            <v>0</v>
          </cell>
          <cell r="Q82">
            <v>5</v>
          </cell>
          <cell r="R82">
            <v>5</v>
          </cell>
        </row>
        <row r="83">
          <cell r="K83">
            <v>50</v>
          </cell>
          <cell r="L83">
            <v>2.5</v>
          </cell>
          <cell r="M83">
            <v>5</v>
          </cell>
          <cell r="N83">
            <v>0.75</v>
          </cell>
          <cell r="O83">
            <v>2</v>
          </cell>
          <cell r="P83">
            <v>0</v>
          </cell>
          <cell r="Q83">
            <v>5</v>
          </cell>
          <cell r="R83">
            <v>0</v>
          </cell>
        </row>
        <row r="88">
          <cell r="K88">
            <v>218.5</v>
          </cell>
          <cell r="L88">
            <v>125</v>
          </cell>
          <cell r="M88">
            <v>12.5</v>
          </cell>
          <cell r="N88">
            <v>3.75</v>
          </cell>
          <cell r="O88">
            <v>10</v>
          </cell>
          <cell r="P88">
            <v>5</v>
          </cell>
          <cell r="Q88">
            <v>12.5</v>
          </cell>
          <cell r="R88">
            <v>17.5</v>
          </cell>
        </row>
        <row r="93">
          <cell r="K93">
            <v>90</v>
          </cell>
          <cell r="L93">
            <v>7.5</v>
          </cell>
          <cell r="M93">
            <v>0</v>
          </cell>
          <cell r="N93">
            <v>0</v>
          </cell>
          <cell r="O93">
            <v>5</v>
          </cell>
          <cell r="P93">
            <v>0</v>
          </cell>
          <cell r="Q93">
            <v>8.75</v>
          </cell>
          <cell r="R93">
            <v>1.25</v>
          </cell>
        </row>
        <row r="94">
          <cell r="K94">
            <v>31.25</v>
          </cell>
          <cell r="L94">
            <v>0.5</v>
          </cell>
          <cell r="M94">
            <v>0</v>
          </cell>
          <cell r="N94">
            <v>0</v>
          </cell>
          <cell r="O94">
            <v>1.25</v>
          </cell>
          <cell r="P94">
            <v>0</v>
          </cell>
          <cell r="Q94">
            <v>5</v>
          </cell>
          <cell r="R94">
            <v>0</v>
          </cell>
        </row>
        <row r="96">
          <cell r="K96">
            <v>150</v>
          </cell>
          <cell r="L96">
            <v>25</v>
          </cell>
          <cell r="M96">
            <v>0</v>
          </cell>
          <cell r="N96">
            <v>0</v>
          </cell>
          <cell r="O96">
            <v>5</v>
          </cell>
          <cell r="P96">
            <v>0</v>
          </cell>
          <cell r="Q96">
            <v>18.75</v>
          </cell>
          <cell r="R96">
            <v>0</v>
          </cell>
        </row>
        <row r="97">
          <cell r="K97">
            <v>112.5</v>
          </cell>
          <cell r="L97">
            <v>22.5</v>
          </cell>
          <cell r="M97">
            <v>62.5</v>
          </cell>
          <cell r="N97">
            <v>12.5</v>
          </cell>
          <cell r="O97">
            <v>5</v>
          </cell>
          <cell r="P97">
            <v>0</v>
          </cell>
          <cell r="Q97">
            <v>7.5</v>
          </cell>
          <cell r="R97">
            <v>0</v>
          </cell>
        </row>
        <row r="107">
          <cell r="K107">
            <v>387.5</v>
          </cell>
          <cell r="L107">
            <v>143.75</v>
          </cell>
          <cell r="M107">
            <v>25</v>
          </cell>
          <cell r="N107">
            <v>0</v>
          </cell>
          <cell r="O107">
            <v>55</v>
          </cell>
          <cell r="P107">
            <v>0</v>
          </cell>
          <cell r="Q107">
            <v>75</v>
          </cell>
          <cell r="R107">
            <v>2.5</v>
          </cell>
        </row>
        <row r="108">
          <cell r="K108">
            <v>125</v>
          </cell>
          <cell r="L108">
            <v>4.25</v>
          </cell>
          <cell r="M108">
            <v>25</v>
          </cell>
          <cell r="N108">
            <v>0.75</v>
          </cell>
          <cell r="O108">
            <v>10</v>
          </cell>
          <cell r="P108">
            <v>0.75</v>
          </cell>
          <cell r="Q108">
            <v>18.75</v>
          </cell>
          <cell r="R108">
            <v>1.25</v>
          </cell>
        </row>
        <row r="110">
          <cell r="K110">
            <v>150</v>
          </cell>
          <cell r="L110">
            <v>62.5</v>
          </cell>
          <cell r="M110">
            <v>5</v>
          </cell>
          <cell r="N110">
            <v>0</v>
          </cell>
          <cell r="O110">
            <v>2.5</v>
          </cell>
          <cell r="P110">
            <v>0</v>
          </cell>
          <cell r="Q110">
            <v>12.5</v>
          </cell>
          <cell r="R110">
            <v>0.5</v>
          </cell>
        </row>
        <row r="111">
          <cell r="K111">
            <v>35</v>
          </cell>
          <cell r="L111">
            <v>2.5</v>
          </cell>
          <cell r="M111">
            <v>10</v>
          </cell>
          <cell r="N111">
            <v>0</v>
          </cell>
          <cell r="O111">
            <v>2.5</v>
          </cell>
          <cell r="P111">
            <v>0</v>
          </cell>
          <cell r="Q111">
            <v>4.5</v>
          </cell>
          <cell r="R111">
            <v>0</v>
          </cell>
        </row>
        <row r="113">
          <cell r="K113">
            <v>167.5</v>
          </cell>
          <cell r="L113">
            <v>45</v>
          </cell>
          <cell r="M113">
            <v>4.25</v>
          </cell>
          <cell r="N113">
            <v>0</v>
          </cell>
          <cell r="O113">
            <v>3.75</v>
          </cell>
          <cell r="P113">
            <v>0.5</v>
          </cell>
          <cell r="Q113">
            <v>7.5</v>
          </cell>
          <cell r="R113">
            <v>0</v>
          </cell>
        </row>
        <row r="114">
          <cell r="K114">
            <v>75</v>
          </cell>
          <cell r="L114">
            <v>3.75</v>
          </cell>
          <cell r="M114">
            <v>12.5</v>
          </cell>
          <cell r="N114">
            <v>0</v>
          </cell>
          <cell r="O114">
            <v>3.75</v>
          </cell>
          <cell r="P114">
            <v>0</v>
          </cell>
          <cell r="Q114">
            <v>6.25</v>
          </cell>
          <cell r="R114">
            <v>0</v>
          </cell>
        </row>
        <row r="116">
          <cell r="K116">
            <v>92.5</v>
          </cell>
          <cell r="L116">
            <v>20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7.5</v>
          </cell>
          <cell r="R116">
            <v>0</v>
          </cell>
        </row>
        <row r="120">
          <cell r="K120">
            <v>100</v>
          </cell>
          <cell r="L120">
            <v>20</v>
          </cell>
          <cell r="M120">
            <v>37.5</v>
          </cell>
          <cell r="N120">
            <v>20</v>
          </cell>
          <cell r="O120">
            <v>3.75</v>
          </cell>
          <cell r="P120">
            <v>0.5</v>
          </cell>
          <cell r="Q120">
            <v>5</v>
          </cell>
          <cell r="R120">
            <v>0.5</v>
          </cell>
        </row>
        <row r="122">
          <cell r="K122">
            <v>100</v>
          </cell>
          <cell r="L122">
            <v>22.5</v>
          </cell>
          <cell r="M122">
            <v>0</v>
          </cell>
          <cell r="N122">
            <v>0</v>
          </cell>
          <cell r="O122">
            <v>2.5</v>
          </cell>
          <cell r="P122">
            <v>0</v>
          </cell>
          <cell r="Q122">
            <v>12.5</v>
          </cell>
          <cell r="R122">
            <v>0</v>
          </cell>
        </row>
        <row r="123">
          <cell r="K123">
            <v>30</v>
          </cell>
          <cell r="L123">
            <v>0.5</v>
          </cell>
          <cell r="M123">
            <v>12.5</v>
          </cell>
          <cell r="N123">
            <v>0</v>
          </cell>
          <cell r="O123">
            <v>2.5</v>
          </cell>
          <cell r="P123">
            <v>0</v>
          </cell>
          <cell r="Q123">
            <v>12.5</v>
          </cell>
          <cell r="R123">
            <v>0</v>
          </cell>
        </row>
        <row r="125">
          <cell r="K125">
            <v>87.5</v>
          </cell>
          <cell r="L125">
            <v>27.5</v>
          </cell>
          <cell r="M125">
            <v>1.25</v>
          </cell>
          <cell r="N125">
            <v>0</v>
          </cell>
          <cell r="O125">
            <v>2.5</v>
          </cell>
          <cell r="P125">
            <v>0</v>
          </cell>
          <cell r="Q125">
            <v>12.5</v>
          </cell>
          <cell r="R125">
            <v>0</v>
          </cell>
        </row>
        <row r="126">
          <cell r="K126">
            <v>35</v>
          </cell>
          <cell r="L126">
            <v>0.5</v>
          </cell>
          <cell r="M126">
            <v>18.75</v>
          </cell>
          <cell r="N126">
            <v>0</v>
          </cell>
          <cell r="O126">
            <v>3.75</v>
          </cell>
          <cell r="P126">
            <v>0</v>
          </cell>
          <cell r="Q126">
            <v>12.5</v>
          </cell>
          <cell r="R126">
            <v>0</v>
          </cell>
        </row>
        <row r="129">
          <cell r="K129">
            <v>150</v>
          </cell>
          <cell r="L129">
            <v>25</v>
          </cell>
          <cell r="M129">
            <v>28.5</v>
          </cell>
          <cell r="N129">
            <v>0</v>
          </cell>
          <cell r="O129">
            <v>7.5</v>
          </cell>
          <cell r="P129">
            <v>0</v>
          </cell>
          <cell r="Q129">
            <v>12.5</v>
          </cell>
          <cell r="R129">
            <v>0</v>
          </cell>
        </row>
        <row r="131">
          <cell r="K131">
            <v>100</v>
          </cell>
          <cell r="L131">
            <v>12.5</v>
          </cell>
          <cell r="M131">
            <v>0</v>
          </cell>
          <cell r="N131">
            <v>0</v>
          </cell>
          <cell r="O131">
            <v>5</v>
          </cell>
          <cell r="P131">
            <v>0.75</v>
          </cell>
          <cell r="Q131">
            <v>8.75</v>
          </cell>
          <cell r="R131">
            <v>0</v>
          </cell>
        </row>
        <row r="134">
          <cell r="K134">
            <v>92.5</v>
          </cell>
          <cell r="L134">
            <v>88.75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K135">
            <v>33.25</v>
          </cell>
          <cell r="L135">
            <v>1</v>
          </cell>
          <cell r="M135">
            <v>12.5</v>
          </cell>
          <cell r="N135">
            <v>0</v>
          </cell>
          <cell r="O135">
            <v>1.25</v>
          </cell>
          <cell r="P135">
            <v>0</v>
          </cell>
          <cell r="Q135">
            <v>0</v>
          </cell>
          <cell r="R135">
            <v>0</v>
          </cell>
        </row>
        <row r="139">
          <cell r="K139">
            <v>205</v>
          </cell>
          <cell r="L139">
            <v>36.25</v>
          </cell>
          <cell r="M139">
            <v>0</v>
          </cell>
          <cell r="N139">
            <v>0</v>
          </cell>
          <cell r="O139">
            <v>1.25</v>
          </cell>
          <cell r="P139">
            <v>0</v>
          </cell>
          <cell r="Q139">
            <v>6.25</v>
          </cell>
          <cell r="R139">
            <v>1.25</v>
          </cell>
        </row>
        <row r="140">
          <cell r="K140">
            <v>107.5</v>
          </cell>
          <cell r="L140">
            <v>12.5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6.25</v>
          </cell>
          <cell r="R140">
            <v>1.25</v>
          </cell>
        </row>
        <row r="149">
          <cell r="K149">
            <v>1025</v>
          </cell>
          <cell r="L149">
            <v>185.25</v>
          </cell>
          <cell r="M149">
            <v>16</v>
          </cell>
          <cell r="N149">
            <v>6.25</v>
          </cell>
          <cell r="O149">
            <v>25</v>
          </cell>
          <cell r="P149">
            <v>1</v>
          </cell>
          <cell r="Q149">
            <v>107.5</v>
          </cell>
          <cell r="R149">
            <v>6.25</v>
          </cell>
        </row>
        <row r="150"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K152">
            <v>12.5</v>
          </cell>
          <cell r="L152">
            <v>2.5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1</v>
          </cell>
          <cell r="R152">
            <v>0</v>
          </cell>
        </row>
        <row r="153"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K157">
            <v>75</v>
          </cell>
          <cell r="L157">
            <v>25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6.25</v>
          </cell>
          <cell r="R157">
            <v>2</v>
          </cell>
        </row>
        <row r="160">
          <cell r="K160">
            <v>100</v>
          </cell>
          <cell r="L160">
            <v>27.5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3.75</v>
          </cell>
          <cell r="R160">
            <v>1.25</v>
          </cell>
        </row>
        <row r="161">
          <cell r="K161">
            <v>47.5</v>
          </cell>
          <cell r="L161">
            <v>32.5</v>
          </cell>
          <cell r="M161">
            <v>8.75</v>
          </cell>
          <cell r="N161">
            <v>5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4">
          <cell r="K164">
            <v>145</v>
          </cell>
          <cell r="L164">
            <v>57.75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1.25</v>
          </cell>
          <cell r="R164">
            <v>0.25</v>
          </cell>
        </row>
        <row r="165">
          <cell r="K165">
            <v>32.5</v>
          </cell>
          <cell r="L165">
            <v>2.5</v>
          </cell>
          <cell r="M165">
            <v>0</v>
          </cell>
          <cell r="N165">
            <v>0</v>
          </cell>
          <cell r="O165">
            <v>2.5</v>
          </cell>
          <cell r="P165">
            <v>0</v>
          </cell>
          <cell r="Q165">
            <v>0.25</v>
          </cell>
          <cell r="R165">
            <v>0</v>
          </cell>
        </row>
        <row r="167">
          <cell r="K167">
            <v>92.5</v>
          </cell>
          <cell r="L167">
            <v>32.5</v>
          </cell>
          <cell r="M167">
            <v>0</v>
          </cell>
          <cell r="N167">
            <v>0</v>
          </cell>
          <cell r="O167">
            <v>10</v>
          </cell>
          <cell r="P167">
            <v>0.5</v>
          </cell>
          <cell r="Q167">
            <v>12.5</v>
          </cell>
          <cell r="R167">
            <v>2.5</v>
          </cell>
        </row>
        <row r="168">
          <cell r="K168">
            <v>168.75</v>
          </cell>
          <cell r="L168">
            <v>25</v>
          </cell>
          <cell r="M168">
            <v>10</v>
          </cell>
          <cell r="N168">
            <v>2.5</v>
          </cell>
          <cell r="O168">
            <v>6.25</v>
          </cell>
          <cell r="P168">
            <v>0</v>
          </cell>
          <cell r="Q168">
            <v>3.75</v>
          </cell>
          <cell r="R168">
            <v>1.25</v>
          </cell>
        </row>
        <row r="169">
          <cell r="K169">
            <v>55</v>
          </cell>
          <cell r="L169">
            <v>14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1">
          <cell r="K171">
            <v>56.25</v>
          </cell>
          <cell r="L171">
            <v>47.5</v>
          </cell>
          <cell r="M171">
            <v>7</v>
          </cell>
          <cell r="N171">
            <v>2.5</v>
          </cell>
          <cell r="O171">
            <v>0</v>
          </cell>
          <cell r="P171">
            <v>0</v>
          </cell>
          <cell r="Q171">
            <v>12.5</v>
          </cell>
          <cell r="R171">
            <v>1.25</v>
          </cell>
        </row>
        <row r="172">
          <cell r="K172">
            <v>0</v>
          </cell>
          <cell r="L172">
            <v>0</v>
          </cell>
          <cell r="M172">
            <v>102.5</v>
          </cell>
          <cell r="N172">
            <v>32.5</v>
          </cell>
          <cell r="O172">
            <v>26.25</v>
          </cell>
          <cell r="P172">
            <v>1.25</v>
          </cell>
          <cell r="Q172">
            <v>0</v>
          </cell>
          <cell r="R172">
            <v>0</v>
          </cell>
        </row>
        <row r="173">
          <cell r="K173">
            <v>0</v>
          </cell>
          <cell r="L173">
            <v>0</v>
          </cell>
          <cell r="M173">
            <v>100</v>
          </cell>
          <cell r="N173">
            <v>27.5</v>
          </cell>
          <cell r="O173">
            <v>45</v>
          </cell>
          <cell r="Q173">
            <v>6.25</v>
          </cell>
          <cell r="R173">
            <v>1.5</v>
          </cell>
        </row>
        <row r="174">
          <cell r="K174">
            <v>20</v>
          </cell>
          <cell r="L174">
            <v>2.5</v>
          </cell>
          <cell r="M174">
            <v>100</v>
          </cell>
          <cell r="N174">
            <v>25</v>
          </cell>
          <cell r="O174">
            <v>31.25</v>
          </cell>
          <cell r="P174">
            <v>2.5</v>
          </cell>
          <cell r="Q174">
            <v>3.75</v>
          </cell>
          <cell r="R174">
            <v>2.5</v>
          </cell>
        </row>
        <row r="175"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8">
          <cell r="K178">
            <v>120</v>
          </cell>
          <cell r="L178">
            <v>25</v>
          </cell>
          <cell r="M178">
            <v>17.5</v>
          </cell>
          <cell r="N178">
            <v>2.5</v>
          </cell>
          <cell r="O178">
            <v>0</v>
          </cell>
          <cell r="P178">
            <v>0</v>
          </cell>
          <cell r="Q178">
            <v>17.5</v>
          </cell>
          <cell r="R178">
            <v>2.5</v>
          </cell>
        </row>
        <row r="182">
          <cell r="K182">
            <v>143.75</v>
          </cell>
          <cell r="L182">
            <v>15</v>
          </cell>
          <cell r="M182">
            <v>6.25</v>
          </cell>
          <cell r="N182">
            <v>0</v>
          </cell>
          <cell r="O182">
            <v>0</v>
          </cell>
          <cell r="P182">
            <v>0</v>
          </cell>
          <cell r="Q182">
            <v>17.5</v>
          </cell>
          <cell r="R182">
            <v>2.5</v>
          </cell>
        </row>
        <row r="183">
          <cell r="K183">
            <v>212.5</v>
          </cell>
          <cell r="L183">
            <v>50</v>
          </cell>
          <cell r="M183">
            <v>6.25</v>
          </cell>
          <cell r="N183">
            <v>6.25</v>
          </cell>
          <cell r="O183">
            <v>7.5</v>
          </cell>
          <cell r="P183">
            <v>0</v>
          </cell>
          <cell r="Q183">
            <v>20</v>
          </cell>
          <cell r="R183">
            <v>3.75</v>
          </cell>
        </row>
        <row r="184">
          <cell r="K184">
            <v>55.75</v>
          </cell>
          <cell r="L184">
            <v>37.5</v>
          </cell>
          <cell r="M184">
            <v>47.5</v>
          </cell>
          <cell r="N184">
            <v>18.75</v>
          </cell>
          <cell r="O184">
            <v>0</v>
          </cell>
          <cell r="P184">
            <v>0</v>
          </cell>
          <cell r="Q184">
            <v>12.75</v>
          </cell>
          <cell r="R184">
            <v>2.5</v>
          </cell>
        </row>
        <row r="185"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90">
          <cell r="K190">
            <v>209.75</v>
          </cell>
          <cell r="L190">
            <v>74.09</v>
          </cell>
          <cell r="M190">
            <v>0</v>
          </cell>
          <cell r="N190">
            <v>0</v>
          </cell>
          <cell r="O190">
            <v>15</v>
          </cell>
          <cell r="P190">
            <v>3.75</v>
          </cell>
          <cell r="Q190">
            <v>20.28</v>
          </cell>
          <cell r="R190">
            <v>13.75</v>
          </cell>
        </row>
        <row r="191">
          <cell r="K191">
            <v>90.62</v>
          </cell>
          <cell r="L191">
            <v>3.23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7.63</v>
          </cell>
          <cell r="R191">
            <v>0.5</v>
          </cell>
        </row>
        <row r="192">
          <cell r="K192">
            <v>38.5</v>
          </cell>
          <cell r="L192">
            <v>6.46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5.25</v>
          </cell>
          <cell r="R192">
            <v>0.75</v>
          </cell>
        </row>
        <row r="195">
          <cell r="K195">
            <v>167.25</v>
          </cell>
          <cell r="L195">
            <v>49.41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19</v>
          </cell>
          <cell r="R195">
            <v>4.5</v>
          </cell>
        </row>
        <row r="196">
          <cell r="K196">
            <v>12.34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0.69</v>
          </cell>
          <cell r="R196">
            <v>0</v>
          </cell>
        </row>
        <row r="199">
          <cell r="K199">
            <v>152.25</v>
          </cell>
          <cell r="L199">
            <v>25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4.5</v>
          </cell>
          <cell r="R199">
            <v>2.25</v>
          </cell>
        </row>
        <row r="201">
          <cell r="K201">
            <v>102.75</v>
          </cell>
          <cell r="L201">
            <v>37.33</v>
          </cell>
          <cell r="M201">
            <v>0</v>
          </cell>
          <cell r="N201">
            <v>0</v>
          </cell>
          <cell r="O201">
            <v>2.5</v>
          </cell>
          <cell r="P201">
            <v>0</v>
          </cell>
          <cell r="Q201">
            <v>3.75</v>
          </cell>
          <cell r="R201">
            <v>1.75</v>
          </cell>
        </row>
        <row r="202">
          <cell r="K202">
            <v>57.5</v>
          </cell>
          <cell r="L202">
            <v>18.350000000000001</v>
          </cell>
          <cell r="M202">
            <v>0</v>
          </cell>
          <cell r="N202">
            <v>0</v>
          </cell>
          <cell r="O202">
            <v>4.25</v>
          </cell>
          <cell r="P202">
            <v>0</v>
          </cell>
          <cell r="Q202">
            <v>2.5</v>
          </cell>
          <cell r="R202">
            <v>0</v>
          </cell>
        </row>
        <row r="203">
          <cell r="K203">
            <v>8.44</v>
          </cell>
          <cell r="L203">
            <v>1.3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1.25</v>
          </cell>
          <cell r="R203">
            <v>0</v>
          </cell>
        </row>
        <row r="204">
          <cell r="K204">
            <v>25.75</v>
          </cell>
          <cell r="L204">
            <v>0</v>
          </cell>
          <cell r="M204">
            <v>0</v>
          </cell>
          <cell r="N204">
            <v>0</v>
          </cell>
          <cell r="O204">
            <v>0.5</v>
          </cell>
          <cell r="P204">
            <v>0</v>
          </cell>
          <cell r="Q204">
            <v>0.25</v>
          </cell>
          <cell r="R204">
            <v>0.78</v>
          </cell>
        </row>
        <row r="205">
          <cell r="K205">
            <v>11.19</v>
          </cell>
          <cell r="L205">
            <v>4.84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>
            <v>0</v>
          </cell>
          <cell r="R205">
            <v>0</v>
          </cell>
        </row>
        <row r="206">
          <cell r="K206">
            <v>57.82</v>
          </cell>
          <cell r="L206">
            <v>15.23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4.8099999999999996</v>
          </cell>
          <cell r="R206">
            <v>1.1399999999999999</v>
          </cell>
        </row>
        <row r="208">
          <cell r="K208">
            <v>222.25</v>
          </cell>
          <cell r="L208">
            <v>29.03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10</v>
          </cell>
          <cell r="R208">
            <v>3.75</v>
          </cell>
        </row>
        <row r="212">
          <cell r="K212">
            <v>99.5</v>
          </cell>
          <cell r="L212">
            <v>24.93</v>
          </cell>
          <cell r="M212">
            <v>0</v>
          </cell>
          <cell r="N212">
            <v>0</v>
          </cell>
          <cell r="O212">
            <v>2.5</v>
          </cell>
          <cell r="P212">
            <v>0.56000000000000005</v>
          </cell>
          <cell r="Q212">
            <v>5.5</v>
          </cell>
          <cell r="R212">
            <v>2.13</v>
          </cell>
        </row>
        <row r="213">
          <cell r="K213">
            <v>11</v>
          </cell>
          <cell r="L213">
            <v>1.94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K214">
            <v>21.75</v>
          </cell>
          <cell r="L214">
            <v>12.25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1.5</v>
          </cell>
          <cell r="R214">
            <v>0.57999999999999996</v>
          </cell>
        </row>
        <row r="220">
          <cell r="K220">
            <v>97.75</v>
          </cell>
          <cell r="L220">
            <v>11.3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5.5</v>
          </cell>
          <cell r="R220">
            <v>3</v>
          </cell>
        </row>
        <row r="221">
          <cell r="K221">
            <v>132.16999999999999</v>
          </cell>
          <cell r="L221">
            <v>11.9</v>
          </cell>
          <cell r="M221">
            <v>0</v>
          </cell>
          <cell r="N221">
            <v>2.5</v>
          </cell>
          <cell r="O221">
            <v>19.22</v>
          </cell>
          <cell r="P221">
            <v>2.5499999999999998</v>
          </cell>
          <cell r="Q221">
            <v>14.81</v>
          </cell>
          <cell r="R221">
            <v>2.7</v>
          </cell>
        </row>
        <row r="222">
          <cell r="K222">
            <v>63.86</v>
          </cell>
          <cell r="L222">
            <v>3</v>
          </cell>
          <cell r="M222">
            <v>7.49</v>
          </cell>
          <cell r="N222">
            <v>0</v>
          </cell>
          <cell r="O222">
            <v>4.99</v>
          </cell>
          <cell r="P222">
            <v>0</v>
          </cell>
          <cell r="Q222">
            <v>5.6</v>
          </cell>
          <cell r="R222">
            <v>1.48</v>
          </cell>
        </row>
        <row r="224">
          <cell r="K224">
            <v>158.5</v>
          </cell>
          <cell r="L224">
            <v>41.89</v>
          </cell>
          <cell r="M224">
            <v>0</v>
          </cell>
          <cell r="N224">
            <v>0</v>
          </cell>
          <cell r="O224">
            <v>2.5</v>
          </cell>
          <cell r="P224">
            <v>1.5</v>
          </cell>
          <cell r="Q224">
            <v>11</v>
          </cell>
          <cell r="R224">
            <v>8.25</v>
          </cell>
        </row>
        <row r="225">
          <cell r="K225">
            <v>829.96</v>
          </cell>
          <cell r="L225">
            <v>93.81</v>
          </cell>
          <cell r="M225">
            <v>105.25</v>
          </cell>
          <cell r="N225">
            <v>33</v>
          </cell>
          <cell r="O225">
            <v>0</v>
          </cell>
          <cell r="P225">
            <v>0</v>
          </cell>
          <cell r="Q225">
            <v>124.5</v>
          </cell>
          <cell r="R225">
            <v>17.36</v>
          </cell>
        </row>
        <row r="227">
          <cell r="K227">
            <v>236.25</v>
          </cell>
          <cell r="L227">
            <v>56.25</v>
          </cell>
          <cell r="M227">
            <v>0</v>
          </cell>
          <cell r="N227">
            <v>0</v>
          </cell>
          <cell r="O227">
            <v>25</v>
          </cell>
          <cell r="P227">
            <v>0</v>
          </cell>
          <cell r="Q227">
            <v>37.5</v>
          </cell>
          <cell r="R227">
            <v>0</v>
          </cell>
        </row>
        <row r="228">
          <cell r="K228">
            <v>62.5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31">
          <cell r="K231">
            <v>300</v>
          </cell>
          <cell r="L231">
            <v>66.25</v>
          </cell>
          <cell r="M231">
            <v>10</v>
          </cell>
          <cell r="N231">
            <v>5</v>
          </cell>
          <cell r="O231">
            <v>12.5</v>
          </cell>
          <cell r="P231">
            <v>6.25</v>
          </cell>
          <cell r="Q231">
            <v>27.5</v>
          </cell>
          <cell r="R231">
            <v>10</v>
          </cell>
        </row>
        <row r="232">
          <cell r="K232">
            <v>607.5</v>
          </cell>
          <cell r="L232">
            <v>75</v>
          </cell>
          <cell r="M232">
            <v>8.75</v>
          </cell>
          <cell r="N232">
            <v>0</v>
          </cell>
          <cell r="O232">
            <v>33.75</v>
          </cell>
          <cell r="P232">
            <v>0</v>
          </cell>
          <cell r="Q232">
            <v>62.5</v>
          </cell>
          <cell r="R232">
            <v>0</v>
          </cell>
        </row>
        <row r="233">
          <cell r="K233">
            <v>237.5</v>
          </cell>
          <cell r="L233">
            <v>43.75</v>
          </cell>
          <cell r="M233">
            <v>3.75</v>
          </cell>
          <cell r="N233">
            <v>2.5</v>
          </cell>
          <cell r="O233">
            <v>11.25</v>
          </cell>
          <cell r="P233">
            <v>5</v>
          </cell>
          <cell r="Q233">
            <v>22.5</v>
          </cell>
          <cell r="R233">
            <v>11.25</v>
          </cell>
        </row>
        <row r="234">
          <cell r="K234">
            <v>458</v>
          </cell>
          <cell r="L234">
            <v>63.25</v>
          </cell>
          <cell r="M234">
            <v>0</v>
          </cell>
          <cell r="N234">
            <v>0</v>
          </cell>
          <cell r="O234">
            <v>21.25</v>
          </cell>
          <cell r="P234">
            <v>5</v>
          </cell>
          <cell r="Q234">
            <v>42.5</v>
          </cell>
          <cell r="R234">
            <v>12.5</v>
          </cell>
        </row>
        <row r="235">
          <cell r="K235">
            <v>53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</row>
        <row r="236">
          <cell r="K236">
            <v>75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</row>
        <row r="238">
          <cell r="K238">
            <v>175</v>
          </cell>
          <cell r="L238">
            <v>86</v>
          </cell>
          <cell r="M238">
            <v>6.75</v>
          </cell>
          <cell r="N238">
            <v>5.75</v>
          </cell>
          <cell r="O238">
            <v>10.25</v>
          </cell>
          <cell r="P238">
            <v>2.5</v>
          </cell>
          <cell r="Q238">
            <v>22.5</v>
          </cell>
          <cell r="R238">
            <v>3.75</v>
          </cell>
        </row>
        <row r="239">
          <cell r="K239">
            <v>87.5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K240">
            <v>87.5</v>
          </cell>
          <cell r="L240">
            <v>24.5</v>
          </cell>
          <cell r="M240">
            <v>10</v>
          </cell>
          <cell r="N240">
            <v>2.5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2">
          <cell r="K242">
            <v>125</v>
          </cell>
          <cell r="L242">
            <v>22.5</v>
          </cell>
          <cell r="M242">
            <v>8.75</v>
          </cell>
          <cell r="N242">
            <v>3.75</v>
          </cell>
          <cell r="O242">
            <v>6.25</v>
          </cell>
          <cell r="P242">
            <v>2.5</v>
          </cell>
          <cell r="Q242">
            <v>12.5</v>
          </cell>
          <cell r="R242">
            <v>3.75</v>
          </cell>
        </row>
        <row r="252">
          <cell r="K252">
            <v>133.5</v>
          </cell>
          <cell r="L252">
            <v>42.5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10</v>
          </cell>
          <cell r="R252">
            <v>7</v>
          </cell>
        </row>
        <row r="253">
          <cell r="K253">
            <v>18.75</v>
          </cell>
          <cell r="L253">
            <v>7.5</v>
          </cell>
          <cell r="M253">
            <v>10.25</v>
          </cell>
          <cell r="N253">
            <v>9.75</v>
          </cell>
          <cell r="O253">
            <v>0</v>
          </cell>
          <cell r="P253">
            <v>0</v>
          </cell>
          <cell r="Q253">
            <v>0</v>
          </cell>
          <cell r="R253">
            <v>7.5</v>
          </cell>
        </row>
        <row r="254">
          <cell r="K254">
            <v>65</v>
          </cell>
          <cell r="L254">
            <v>22.5</v>
          </cell>
          <cell r="M254">
            <v>9.75</v>
          </cell>
          <cell r="N254">
            <v>18.75</v>
          </cell>
          <cell r="O254">
            <v>0</v>
          </cell>
          <cell r="P254">
            <v>0</v>
          </cell>
          <cell r="Q254">
            <v>7.5</v>
          </cell>
          <cell r="R254">
            <v>7.5</v>
          </cell>
        </row>
        <row r="255">
          <cell r="K255">
            <v>18.75</v>
          </cell>
          <cell r="L255">
            <v>2.25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</row>
        <row r="256">
          <cell r="K256">
            <v>16.25</v>
          </cell>
          <cell r="L256">
            <v>62.25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10</v>
          </cell>
          <cell r="R256">
            <v>11.5</v>
          </cell>
        </row>
        <row r="265">
          <cell r="K265">
            <v>97.5</v>
          </cell>
          <cell r="L265">
            <v>37.5</v>
          </cell>
          <cell r="M265">
            <v>2</v>
          </cell>
          <cell r="N265">
            <v>1.25</v>
          </cell>
          <cell r="O265">
            <v>0</v>
          </cell>
          <cell r="P265">
            <v>0</v>
          </cell>
          <cell r="Q265">
            <v>9.25</v>
          </cell>
          <cell r="R265">
            <v>5.75</v>
          </cell>
        </row>
        <row r="268">
          <cell r="K268">
            <v>116.25</v>
          </cell>
          <cell r="L268">
            <v>16.75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5</v>
          </cell>
          <cell r="R268">
            <v>5</v>
          </cell>
        </row>
        <row r="269">
          <cell r="K269">
            <v>625</v>
          </cell>
          <cell r="L269">
            <v>225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31.25</v>
          </cell>
          <cell r="R269">
            <v>65</v>
          </cell>
        </row>
        <row r="270">
          <cell r="K270">
            <v>62.5</v>
          </cell>
          <cell r="L270">
            <v>27.5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20</v>
          </cell>
          <cell r="R270">
            <v>12.5</v>
          </cell>
        </row>
        <row r="271">
          <cell r="K271">
            <v>100</v>
          </cell>
          <cell r="L271">
            <v>18.75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3">
          <cell r="K273">
            <v>3917.5</v>
          </cell>
          <cell r="L273">
            <v>559</v>
          </cell>
          <cell r="M273">
            <v>402.75</v>
          </cell>
          <cell r="N273">
            <v>375</v>
          </cell>
          <cell r="O273">
            <v>200</v>
          </cell>
          <cell r="P273">
            <v>149.5</v>
          </cell>
          <cell r="Q273">
            <v>300.25</v>
          </cell>
          <cell r="R273">
            <v>251.5</v>
          </cell>
        </row>
        <row r="275">
          <cell r="N275">
            <v>0</v>
          </cell>
          <cell r="P275">
            <v>0</v>
          </cell>
          <cell r="R275">
            <v>0</v>
          </cell>
        </row>
        <row r="293">
          <cell r="N293">
            <v>0</v>
          </cell>
          <cell r="P293">
            <v>0</v>
          </cell>
          <cell r="R293">
            <v>0</v>
          </cell>
        </row>
        <row r="297">
          <cell r="N297">
            <v>0</v>
          </cell>
          <cell r="P297">
            <v>0</v>
          </cell>
          <cell r="R297">
            <v>0</v>
          </cell>
        </row>
        <row r="299">
          <cell r="K299">
            <v>2306.5</v>
          </cell>
          <cell r="M299">
            <v>0</v>
          </cell>
          <cell r="O299">
            <v>0</v>
          </cell>
          <cell r="Q299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 2023-24"/>
      <sheetName val="Sheet1"/>
    </sheetNames>
    <sheetDataSet>
      <sheetData sheetId="0">
        <row r="173">
          <cell r="P173">
            <v>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8"/>
  <sheetViews>
    <sheetView tabSelected="1" view="pageBreakPreview" zoomScaleNormal="100" zoomScaleSheetLayoutView="100" workbookViewId="0">
      <selection activeCell="C204" sqref="C204"/>
    </sheetView>
  </sheetViews>
  <sheetFormatPr defaultRowHeight="18.75" x14ac:dyDescent="0.3"/>
  <cols>
    <col min="1" max="1" width="6.140625" style="34" customWidth="1"/>
    <col min="2" max="2" width="9.140625" style="34"/>
    <col min="3" max="3" width="53.28515625" style="36" customWidth="1"/>
    <col min="4" max="4" width="22.140625" style="37" hidden="1" customWidth="1"/>
    <col min="5" max="5" width="18.85546875" style="67" hidden="1" customWidth="1"/>
    <col min="6" max="6" width="16.7109375" style="130" customWidth="1"/>
    <col min="7" max="7" width="11.42578125" style="130" customWidth="1"/>
    <col min="8" max="8" width="11.7109375" style="130" customWidth="1"/>
    <col min="9" max="9" width="11.42578125" style="130" customWidth="1"/>
    <col min="10" max="10" width="12" style="131" customWidth="1"/>
    <col min="11" max="11" width="14.140625" style="34" customWidth="1"/>
    <col min="12" max="12" width="15.7109375" style="34" bestFit="1" customWidth="1"/>
    <col min="13" max="16384" width="9.140625" style="34"/>
  </cols>
  <sheetData>
    <row r="1" spans="1:10" ht="15.75" customHeight="1" x14ac:dyDescent="0.3">
      <c r="B1" s="64"/>
      <c r="C1" s="64"/>
      <c r="D1" s="64"/>
      <c r="E1" s="68"/>
      <c r="F1" s="118"/>
      <c r="G1" s="118"/>
      <c r="H1" s="118"/>
      <c r="I1" s="118"/>
      <c r="J1" s="118"/>
    </row>
    <row r="2" spans="1:10" x14ac:dyDescent="0.3">
      <c r="A2" s="35" t="s">
        <v>0</v>
      </c>
      <c r="B2" s="44"/>
      <c r="C2" s="65"/>
      <c r="D2" s="66"/>
      <c r="E2" s="45"/>
      <c r="F2" s="119"/>
      <c r="G2" s="119"/>
      <c r="H2" s="119"/>
      <c r="I2" s="119"/>
      <c r="J2" s="120"/>
    </row>
    <row r="3" spans="1:10" x14ac:dyDescent="0.3">
      <c r="A3" s="38" t="s">
        <v>1</v>
      </c>
      <c r="B3" s="77"/>
      <c r="C3" s="74"/>
      <c r="D3" s="76"/>
      <c r="E3" s="76"/>
      <c r="F3" s="121"/>
      <c r="G3" s="120"/>
      <c r="H3" s="120"/>
      <c r="I3" s="120"/>
      <c r="J3" s="120"/>
    </row>
    <row r="4" spans="1:10" x14ac:dyDescent="0.3">
      <c r="A4" s="38" t="s">
        <v>2</v>
      </c>
      <c r="B4" s="137" t="s">
        <v>3</v>
      </c>
      <c r="C4" s="137"/>
      <c r="D4" s="137"/>
      <c r="E4" s="137"/>
      <c r="F4" s="137"/>
      <c r="G4" s="137"/>
      <c r="H4" s="137"/>
      <c r="I4" s="137"/>
      <c r="J4" s="137"/>
    </row>
    <row r="5" spans="1:10" ht="57.75" customHeight="1" x14ac:dyDescent="0.3">
      <c r="A5" s="38" t="s">
        <v>4</v>
      </c>
      <c r="B5" s="140" t="s">
        <v>249</v>
      </c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38" t="s">
        <v>5</v>
      </c>
      <c r="B6" s="78"/>
      <c r="C6" s="78"/>
      <c r="D6" s="78"/>
      <c r="E6" s="77"/>
      <c r="F6" s="122"/>
      <c r="G6" s="122"/>
      <c r="H6" s="122" t="s">
        <v>246</v>
      </c>
      <c r="I6" s="122"/>
      <c r="J6" s="122"/>
    </row>
    <row r="7" spans="1:10" ht="66" customHeight="1" x14ac:dyDescent="0.3">
      <c r="A7" s="39" t="e">
        <f>'[1]BE 2017-18'!#REF!</f>
        <v>#REF!</v>
      </c>
      <c r="B7" s="40" t="str">
        <f>'[1]BE 2017-18'!A2</f>
        <v xml:space="preserve">S.No. </v>
      </c>
      <c r="C7" s="41" t="s">
        <v>6</v>
      </c>
      <c r="D7" s="40" t="s">
        <v>7</v>
      </c>
      <c r="E7" s="40" t="s">
        <v>8</v>
      </c>
      <c r="F7" s="123" t="s">
        <v>9</v>
      </c>
      <c r="G7" s="124" t="s">
        <v>10</v>
      </c>
      <c r="H7" s="124" t="s">
        <v>11</v>
      </c>
      <c r="I7" s="124" t="s">
        <v>12</v>
      </c>
      <c r="J7" s="125" t="s">
        <v>13</v>
      </c>
    </row>
    <row r="8" spans="1:10" x14ac:dyDescent="0.3">
      <c r="A8" s="39">
        <v>4</v>
      </c>
      <c r="B8" s="43"/>
      <c r="C8" s="42"/>
      <c r="D8" s="43"/>
      <c r="E8" s="40"/>
      <c r="F8" s="132"/>
      <c r="G8" s="132"/>
      <c r="H8" s="132"/>
      <c r="I8" s="132"/>
      <c r="J8" s="125"/>
    </row>
    <row r="9" spans="1:10" customFormat="1" x14ac:dyDescent="0.25">
      <c r="A9" s="91"/>
      <c r="B9" s="8"/>
      <c r="C9" s="10" t="s">
        <v>14</v>
      </c>
      <c r="D9" s="8"/>
      <c r="E9" s="102"/>
      <c r="F9" s="82">
        <f>'[2]BE 2023-24'!$L8</f>
        <v>75</v>
      </c>
      <c r="G9" s="82">
        <f>'[2]BE 2023-24'!$N8</f>
        <v>5</v>
      </c>
      <c r="H9" s="82">
        <f>'[2]BE 2023-24'!$P8</f>
        <v>0</v>
      </c>
      <c r="I9" s="82">
        <f>'[2]BE 2023-24'!$R8</f>
        <v>31.25</v>
      </c>
      <c r="J9" s="9">
        <f>F9+G9+H9+I9</f>
        <v>111.25</v>
      </c>
    </row>
    <row r="10" spans="1:10" customFormat="1" x14ac:dyDescent="0.25">
      <c r="A10" s="91"/>
      <c r="B10" s="8"/>
      <c r="C10" s="10" t="s">
        <v>15</v>
      </c>
      <c r="D10" s="8"/>
      <c r="E10" s="102"/>
      <c r="F10" s="82">
        <f>'[2]BE 2023-24'!$L9</f>
        <v>0</v>
      </c>
      <c r="G10" s="82">
        <f>'[2]BE 2023-24'!$N9</f>
        <v>0</v>
      </c>
      <c r="H10" s="82">
        <f>'[2]BE 2023-24'!$P9</f>
        <v>0</v>
      </c>
      <c r="I10" s="82">
        <f>'[2]BE 2023-24'!$R9</f>
        <v>0</v>
      </c>
      <c r="J10" s="9">
        <f>F10+G10+H10+I10</f>
        <v>0</v>
      </c>
    </row>
    <row r="11" spans="1:10" x14ac:dyDescent="0.3">
      <c r="A11" s="55">
        <v>1</v>
      </c>
      <c r="B11" s="44">
        <v>1</v>
      </c>
      <c r="C11" s="10" t="s">
        <v>14</v>
      </c>
      <c r="D11" s="45" t="s">
        <v>16</v>
      </c>
      <c r="E11" s="69">
        <v>10700001004</v>
      </c>
      <c r="F11" s="124">
        <f t="shared" ref="F11:J11" si="0">+F10+F9</f>
        <v>75</v>
      </c>
      <c r="G11" s="124">
        <f t="shared" si="0"/>
        <v>5</v>
      </c>
      <c r="H11" s="124">
        <f t="shared" si="0"/>
        <v>0</v>
      </c>
      <c r="I11" s="124">
        <f t="shared" si="0"/>
        <v>31.25</v>
      </c>
      <c r="J11" s="124">
        <f t="shared" si="0"/>
        <v>111.25</v>
      </c>
    </row>
    <row r="12" spans="1:10" customFormat="1" x14ac:dyDescent="0.25">
      <c r="A12" s="20"/>
      <c r="B12" s="11"/>
      <c r="C12" s="10" t="s">
        <v>17</v>
      </c>
      <c r="D12" s="12"/>
      <c r="E12" s="21"/>
      <c r="F12" s="82">
        <f>'[2]BE 2023-24'!$L11</f>
        <v>37.5</v>
      </c>
      <c r="G12" s="82">
        <f>'[2]BE 2023-24'!$N11</f>
        <v>0</v>
      </c>
      <c r="H12" s="82">
        <f>'[2]BE 2023-24'!$P11</f>
        <v>0</v>
      </c>
      <c r="I12" s="82">
        <f>'[2]BE 2023-24'!$R11</f>
        <v>5</v>
      </c>
      <c r="J12" s="9">
        <f t="shared" ref="J12:J55" si="1">F12+G12+H12+I12</f>
        <v>42.5</v>
      </c>
    </row>
    <row r="13" spans="1:10" customFormat="1" x14ac:dyDescent="0.25">
      <c r="A13" s="20"/>
      <c r="B13" s="11"/>
      <c r="C13" s="10" t="s">
        <v>18</v>
      </c>
      <c r="D13" s="12"/>
      <c r="E13" s="21"/>
      <c r="F13" s="82">
        <f>'[2]BE 2023-24'!$L12</f>
        <v>2.5</v>
      </c>
      <c r="G13" s="82">
        <f>'[2]BE 2023-24'!$N12</f>
        <v>0</v>
      </c>
      <c r="H13" s="82">
        <f>'[2]BE 2023-24'!$P12</f>
        <v>0</v>
      </c>
      <c r="I13" s="82">
        <f>'[2]BE 2023-24'!$R12</f>
        <v>0</v>
      </c>
      <c r="J13" s="9">
        <f t="shared" si="1"/>
        <v>2.5</v>
      </c>
    </row>
    <row r="14" spans="1:10" x14ac:dyDescent="0.3">
      <c r="A14" s="55">
        <v>2</v>
      </c>
      <c r="B14" s="44">
        <v>2</v>
      </c>
      <c r="C14" s="10" t="s">
        <v>17</v>
      </c>
      <c r="D14" s="45" t="s">
        <v>19</v>
      </c>
      <c r="E14" s="69">
        <v>10700001012</v>
      </c>
      <c r="F14" s="124">
        <f t="shared" ref="F14:J14" si="2">+F13+F12</f>
        <v>40</v>
      </c>
      <c r="G14" s="124">
        <f t="shared" si="2"/>
        <v>0</v>
      </c>
      <c r="H14" s="124">
        <f t="shared" si="2"/>
        <v>0</v>
      </c>
      <c r="I14" s="124">
        <f t="shared" si="2"/>
        <v>5</v>
      </c>
      <c r="J14" s="124">
        <f t="shared" si="2"/>
        <v>45</v>
      </c>
    </row>
    <row r="15" spans="1:10" customFormat="1" x14ac:dyDescent="0.25">
      <c r="A15" s="20"/>
      <c r="B15" s="11"/>
      <c r="C15" s="10" t="s">
        <v>20</v>
      </c>
      <c r="D15" s="12"/>
      <c r="E15" s="21"/>
      <c r="F15" s="82">
        <f>'[2]BE 2023-24'!$L14</f>
        <v>30</v>
      </c>
      <c r="G15" s="82">
        <f>'[2]BE 2023-24'!$N14</f>
        <v>6.25</v>
      </c>
      <c r="H15" s="82">
        <f>'[2]BE 2023-24'!$P14</f>
        <v>3</v>
      </c>
      <c r="I15" s="82">
        <f>'[2]BE 2023-24'!$R14</f>
        <v>18.75</v>
      </c>
      <c r="J15" s="9">
        <f t="shared" si="1"/>
        <v>58</v>
      </c>
    </row>
    <row r="16" spans="1:10" customFormat="1" ht="37.5" x14ac:dyDescent="0.25">
      <c r="A16" s="20"/>
      <c r="B16" s="11"/>
      <c r="C16" s="10" t="s">
        <v>21</v>
      </c>
      <c r="D16" s="12"/>
      <c r="E16" s="21"/>
      <c r="F16" s="82">
        <f>'[2]BE 2023-24'!$L15</f>
        <v>25</v>
      </c>
      <c r="G16" s="82">
        <f>'[2]BE 2023-24'!$N15</f>
        <v>0</v>
      </c>
      <c r="H16" s="82">
        <f>'[2]BE 2023-24'!$P15</f>
        <v>0</v>
      </c>
      <c r="I16" s="82">
        <f>'[2]BE 2023-24'!$R15</f>
        <v>0</v>
      </c>
      <c r="J16" s="9">
        <f t="shared" si="1"/>
        <v>25</v>
      </c>
    </row>
    <row r="17" spans="1:10" x14ac:dyDescent="0.3">
      <c r="A17" s="55">
        <v>3</v>
      </c>
      <c r="B17" s="44">
        <v>3</v>
      </c>
      <c r="C17" s="10" t="s">
        <v>20</v>
      </c>
      <c r="D17" s="45" t="s">
        <v>22</v>
      </c>
      <c r="E17" s="69">
        <v>10700001006</v>
      </c>
      <c r="F17" s="124">
        <f t="shared" ref="F17:J17" si="3">+F16+F15</f>
        <v>55</v>
      </c>
      <c r="G17" s="124">
        <f t="shared" si="3"/>
        <v>6.25</v>
      </c>
      <c r="H17" s="124">
        <f t="shared" si="3"/>
        <v>3</v>
      </c>
      <c r="I17" s="124">
        <f t="shared" si="3"/>
        <v>18.75</v>
      </c>
      <c r="J17" s="124">
        <f t="shared" si="3"/>
        <v>83</v>
      </c>
    </row>
    <row r="18" spans="1:10" customFormat="1" x14ac:dyDescent="0.25">
      <c r="A18" s="20"/>
      <c r="B18" s="11"/>
      <c r="C18" s="10" t="s">
        <v>23</v>
      </c>
      <c r="D18" s="12"/>
      <c r="E18" s="21"/>
      <c r="F18" s="82">
        <f>'[2]BE 2023-24'!$L20</f>
        <v>1055.5</v>
      </c>
      <c r="G18" s="82">
        <f>'[2]BE 2023-24'!$N20</f>
        <v>25</v>
      </c>
      <c r="H18" s="82">
        <f>'[2]BE 2023-24'!$P20</f>
        <v>10</v>
      </c>
      <c r="I18" s="82">
        <f>'[2]BE 2023-24'!$R20</f>
        <v>37.5</v>
      </c>
      <c r="J18" s="9">
        <f t="shared" si="1"/>
        <v>1128</v>
      </c>
    </row>
    <row r="19" spans="1:10" customFormat="1" x14ac:dyDescent="0.25">
      <c r="A19" s="20"/>
      <c r="B19" s="11"/>
      <c r="C19" s="10" t="s">
        <v>24</v>
      </c>
      <c r="D19" s="12"/>
      <c r="E19" s="21"/>
      <c r="F19" s="82">
        <f>'[2]BE 2023-24'!$L21</f>
        <v>0</v>
      </c>
      <c r="G19" s="82">
        <f>'[2]BE 2023-24'!$N21</f>
        <v>0</v>
      </c>
      <c r="H19" s="82">
        <f>'[2]BE 2023-24'!$P21</f>
        <v>0</v>
      </c>
      <c r="I19" s="82">
        <f>'[2]BE 2023-24'!$R21</f>
        <v>0</v>
      </c>
      <c r="J19" s="9">
        <f t="shared" si="1"/>
        <v>0</v>
      </c>
    </row>
    <row r="20" spans="1:10" customFormat="1" x14ac:dyDescent="0.25">
      <c r="A20" s="20"/>
      <c r="B20" s="11"/>
      <c r="C20" s="13" t="s">
        <v>25</v>
      </c>
      <c r="D20" s="12"/>
      <c r="E20" s="21"/>
      <c r="F20" s="82">
        <f>'[2]BE 2023-24'!$L22</f>
        <v>2.5</v>
      </c>
      <c r="G20" s="82">
        <f>'[2]BE 2023-24'!$N22</f>
        <v>2.5</v>
      </c>
      <c r="H20" s="82">
        <f>'[2]BE 2023-24'!$P22</f>
        <v>0</v>
      </c>
      <c r="I20" s="82">
        <f>'[2]BE 2023-24'!$R22</f>
        <v>0</v>
      </c>
      <c r="J20" s="9">
        <f t="shared" si="1"/>
        <v>5</v>
      </c>
    </row>
    <row r="21" spans="1:10" customFormat="1" x14ac:dyDescent="0.25">
      <c r="A21" s="20"/>
      <c r="B21" s="11"/>
      <c r="C21" s="10" t="s">
        <v>26</v>
      </c>
      <c r="D21" s="12"/>
      <c r="E21" s="21"/>
      <c r="F21" s="82">
        <f>'[2]BE 2023-24'!$L23</f>
        <v>25</v>
      </c>
      <c r="G21" s="82">
        <f>'[2]BE 2023-24'!$N23</f>
        <v>0</v>
      </c>
      <c r="H21" s="82">
        <f>'[2]BE 2023-24'!$P23</f>
        <v>0</v>
      </c>
      <c r="I21" s="82">
        <f>'[2]BE 2023-24'!$R23</f>
        <v>0</v>
      </c>
      <c r="J21" s="9">
        <f t="shared" si="1"/>
        <v>25</v>
      </c>
    </row>
    <row r="22" spans="1:10" customFormat="1" ht="37.5" x14ac:dyDescent="0.25">
      <c r="A22" s="20"/>
      <c r="B22" s="11"/>
      <c r="C22" s="10" t="s">
        <v>27</v>
      </c>
      <c r="D22" s="12"/>
      <c r="E22" s="21"/>
      <c r="F22" s="82">
        <f>'[2]BE 2023-24'!$L24</f>
        <v>25</v>
      </c>
      <c r="G22" s="82">
        <f>'[2]BE 2023-24'!$N24</f>
        <v>0</v>
      </c>
      <c r="H22" s="82">
        <f>'[2]BE 2023-24'!$P24</f>
        <v>0</v>
      </c>
      <c r="I22" s="82">
        <f>'[2]BE 2023-24'!$R24</f>
        <v>0</v>
      </c>
      <c r="J22" s="9">
        <f t="shared" si="1"/>
        <v>25</v>
      </c>
    </row>
    <row r="23" spans="1:10" customFormat="1" ht="37.5" x14ac:dyDescent="0.25">
      <c r="A23" s="20"/>
      <c r="B23" s="11"/>
      <c r="C23" s="10" t="s">
        <v>28</v>
      </c>
      <c r="D23" s="12"/>
      <c r="E23" s="21"/>
      <c r="F23" s="82">
        <f>'[2]BE 2023-24'!$L25</f>
        <v>2.5</v>
      </c>
      <c r="G23" s="82">
        <f>'[2]BE 2023-24'!$N25</f>
        <v>2.5</v>
      </c>
      <c r="H23" s="82">
        <f>'[2]BE 2023-24'!$P25</f>
        <v>0</v>
      </c>
      <c r="I23" s="82">
        <f>'[2]BE 2023-24'!$R25</f>
        <v>0</v>
      </c>
      <c r="J23" s="9">
        <f t="shared" si="1"/>
        <v>5</v>
      </c>
    </row>
    <row r="24" spans="1:10" customFormat="1" x14ac:dyDescent="0.25">
      <c r="A24" s="20"/>
      <c r="B24" s="11"/>
      <c r="C24" s="10" t="s">
        <v>29</v>
      </c>
      <c r="D24" s="12"/>
      <c r="E24" s="21"/>
      <c r="F24" s="82">
        <f>'[2]BE 2023-24'!$L26</f>
        <v>0</v>
      </c>
      <c r="G24" s="82">
        <f>'[2]BE 2023-24'!$N26</f>
        <v>899.65</v>
      </c>
      <c r="H24" s="82">
        <f>'[2]BE 2023-24'!$P26</f>
        <v>0</v>
      </c>
      <c r="I24" s="82">
        <f>'[2]BE 2023-24'!$R26</f>
        <v>0</v>
      </c>
      <c r="J24" s="9">
        <f t="shared" si="1"/>
        <v>899.65</v>
      </c>
    </row>
    <row r="25" spans="1:10" x14ac:dyDescent="0.3">
      <c r="A25" s="55">
        <v>5</v>
      </c>
      <c r="B25" s="44">
        <v>4</v>
      </c>
      <c r="C25" s="10" t="s">
        <v>23</v>
      </c>
      <c r="D25" s="45" t="s">
        <v>30</v>
      </c>
      <c r="E25" s="69">
        <v>10700001011</v>
      </c>
      <c r="F25" s="124">
        <f t="shared" ref="F25:J25" si="4">SUM(F18:F24)</f>
        <v>1110.5</v>
      </c>
      <c r="G25" s="124">
        <f t="shared" si="4"/>
        <v>929.65</v>
      </c>
      <c r="H25" s="124">
        <f t="shared" si="4"/>
        <v>10</v>
      </c>
      <c r="I25" s="124">
        <f t="shared" si="4"/>
        <v>37.5</v>
      </c>
      <c r="J25" s="124">
        <f t="shared" si="4"/>
        <v>2087.65</v>
      </c>
    </row>
    <row r="26" spans="1:10" customFormat="1" x14ac:dyDescent="0.25">
      <c r="A26" s="20"/>
      <c r="B26" s="11"/>
      <c r="C26" s="10" t="s">
        <v>31</v>
      </c>
      <c r="D26" s="14"/>
      <c r="E26" s="26"/>
      <c r="F26" s="82">
        <f>'[2]BE 2023-24'!$L32</f>
        <v>75</v>
      </c>
      <c r="G26" s="82">
        <f>'[2]BE 2023-24'!$N32</f>
        <v>4.5</v>
      </c>
      <c r="H26" s="82">
        <f>'[2]BE 2023-24'!$P32</f>
        <v>0</v>
      </c>
      <c r="I26" s="82">
        <f>'[2]BE 2023-24'!$R32</f>
        <v>5</v>
      </c>
      <c r="J26" s="9">
        <f t="shared" si="1"/>
        <v>84.5</v>
      </c>
    </row>
    <row r="27" spans="1:10" customFormat="1" ht="15.75" x14ac:dyDescent="0.25">
      <c r="A27" s="20"/>
      <c r="B27" s="11"/>
      <c r="C27" s="141" t="s">
        <v>32</v>
      </c>
      <c r="D27" s="14"/>
      <c r="E27" s="26"/>
      <c r="F27" s="82">
        <f>'[2]BE 2023-24'!$L33</f>
        <v>2.5</v>
      </c>
      <c r="G27" s="82">
        <f>'[2]BE 2023-24'!$N33</f>
        <v>2.5</v>
      </c>
      <c r="H27" s="82">
        <f>'[2]BE 2023-24'!$P33</f>
        <v>0</v>
      </c>
      <c r="I27" s="82">
        <f>'[2]BE 2023-24'!$R33</f>
        <v>0</v>
      </c>
      <c r="J27" s="9">
        <f t="shared" si="1"/>
        <v>5</v>
      </c>
    </row>
    <row r="28" spans="1:10" customFormat="1" ht="31.5" x14ac:dyDescent="0.25">
      <c r="A28" s="20"/>
      <c r="B28" s="11"/>
      <c r="C28" s="141" t="s">
        <v>33</v>
      </c>
      <c r="D28" s="14"/>
      <c r="E28" s="26"/>
      <c r="F28" s="82">
        <f>'[2]BE 2023-24'!$L34</f>
        <v>2.5</v>
      </c>
      <c r="G28" s="82">
        <f>'[2]BE 2023-24'!$N34</f>
        <v>2.5</v>
      </c>
      <c r="H28" s="82">
        <f>'[2]BE 2023-24'!$P34</f>
        <v>0</v>
      </c>
      <c r="I28" s="82">
        <f>'[2]BE 2023-24'!$R34</f>
        <v>0</v>
      </c>
      <c r="J28" s="9">
        <f t="shared" si="1"/>
        <v>5</v>
      </c>
    </row>
    <row r="29" spans="1:10" x14ac:dyDescent="0.3">
      <c r="A29" s="55">
        <v>8</v>
      </c>
      <c r="B29" s="44">
        <v>5</v>
      </c>
      <c r="C29" s="10" t="s">
        <v>31</v>
      </c>
      <c r="D29" s="45" t="s">
        <v>34</v>
      </c>
      <c r="E29" s="69">
        <v>10700001002</v>
      </c>
      <c r="F29" s="124">
        <f t="shared" ref="F29:J29" si="5">+F28+F27+F26</f>
        <v>80</v>
      </c>
      <c r="G29" s="124">
        <f t="shared" si="5"/>
        <v>9.5</v>
      </c>
      <c r="H29" s="124">
        <f t="shared" si="5"/>
        <v>0</v>
      </c>
      <c r="I29" s="124">
        <f t="shared" si="5"/>
        <v>5</v>
      </c>
      <c r="J29" s="124">
        <f t="shared" si="5"/>
        <v>94.5</v>
      </c>
    </row>
    <row r="30" spans="1:10" customFormat="1" x14ac:dyDescent="0.25">
      <c r="A30" s="20"/>
      <c r="B30" s="11"/>
      <c r="C30" s="10" t="s">
        <v>35</v>
      </c>
      <c r="D30" s="12"/>
      <c r="E30" s="21"/>
      <c r="F30" s="82">
        <f>'[2]BE 2023-24'!$L36</f>
        <v>62.5</v>
      </c>
      <c r="G30" s="82">
        <f>'[2]BE 2023-24'!$N36</f>
        <v>3.05</v>
      </c>
      <c r="H30" s="82">
        <f>'[2]BE 2023-24'!$P36</f>
        <v>0</v>
      </c>
      <c r="I30" s="82">
        <f>'[2]BE 2023-24'!$R36</f>
        <v>5</v>
      </c>
      <c r="J30" s="9">
        <f t="shared" si="1"/>
        <v>70.55</v>
      </c>
    </row>
    <row r="31" spans="1:10" customFormat="1" x14ac:dyDescent="0.25">
      <c r="A31" s="92"/>
      <c r="B31" s="11"/>
      <c r="C31" s="10" t="s">
        <v>36</v>
      </c>
      <c r="D31" s="12"/>
      <c r="E31" s="21"/>
      <c r="F31" s="82">
        <f>'[2]BE 2023-24'!$L37</f>
        <v>2.5</v>
      </c>
      <c r="G31" s="82">
        <f>'[2]BE 2023-24'!$N37</f>
        <v>1.25</v>
      </c>
      <c r="H31" s="82">
        <f>'[2]BE 2023-24'!$P37</f>
        <v>0</v>
      </c>
      <c r="I31" s="82">
        <f>'[2]BE 2023-24'!$R37</f>
        <v>0</v>
      </c>
      <c r="J31" s="9">
        <f t="shared" si="1"/>
        <v>3.75</v>
      </c>
    </row>
    <row r="32" spans="1:10" x14ac:dyDescent="0.3">
      <c r="A32" s="55">
        <v>9</v>
      </c>
      <c r="B32" s="44">
        <v>6</v>
      </c>
      <c r="C32" s="10" t="s">
        <v>37</v>
      </c>
      <c r="D32" s="45" t="s">
        <v>38</v>
      </c>
      <c r="E32" s="69">
        <v>10700001052</v>
      </c>
      <c r="F32" s="124">
        <f t="shared" ref="F32:J32" si="6">+F30+F31</f>
        <v>65</v>
      </c>
      <c r="G32" s="124">
        <f t="shared" si="6"/>
        <v>4.3</v>
      </c>
      <c r="H32" s="124">
        <f t="shared" si="6"/>
        <v>0</v>
      </c>
      <c r="I32" s="124">
        <f t="shared" si="6"/>
        <v>5</v>
      </c>
      <c r="J32" s="124">
        <f t="shared" si="6"/>
        <v>74.3</v>
      </c>
    </row>
    <row r="33" spans="1:10" customFormat="1" x14ac:dyDescent="0.25">
      <c r="A33" s="20"/>
      <c r="B33" s="11"/>
      <c r="C33" s="10" t="s">
        <v>39</v>
      </c>
      <c r="D33" s="12"/>
      <c r="E33" s="21"/>
      <c r="F33" s="82">
        <f>'[2]BE 2023-24'!$L42</f>
        <v>112.5</v>
      </c>
      <c r="G33" s="82">
        <f>'[2]BE 2023-24'!$N42</f>
        <v>7.5</v>
      </c>
      <c r="H33" s="82">
        <f>'[2]BE 2023-24'!$P42</f>
        <v>0</v>
      </c>
      <c r="I33" s="82">
        <f>'[2]BE 2023-24'!$R42</f>
        <v>25</v>
      </c>
      <c r="J33" s="9">
        <f t="shared" si="1"/>
        <v>145</v>
      </c>
    </row>
    <row r="34" spans="1:10" customFormat="1" ht="37.5" x14ac:dyDescent="0.25">
      <c r="A34" s="92"/>
      <c r="B34" s="11"/>
      <c r="C34" s="10" t="s">
        <v>40</v>
      </c>
      <c r="D34" s="12"/>
      <c r="E34" s="21"/>
      <c r="F34" s="82">
        <f>'[2]BE 2023-24'!$L43</f>
        <v>8.75</v>
      </c>
      <c r="G34" s="82">
        <f>'[2]BE 2023-24'!$N43</f>
        <v>0.75</v>
      </c>
      <c r="H34" s="82">
        <f>'[2]BE 2023-24'!$P43</f>
        <v>0</v>
      </c>
      <c r="I34" s="82">
        <f>'[2]BE 2023-24'!$R43</f>
        <v>0</v>
      </c>
      <c r="J34" s="9">
        <f t="shared" si="1"/>
        <v>9.5</v>
      </c>
    </row>
    <row r="35" spans="1:10" customFormat="1" ht="37.5" x14ac:dyDescent="0.25">
      <c r="A35" s="20"/>
      <c r="B35" s="11"/>
      <c r="C35" s="10" t="s">
        <v>41</v>
      </c>
      <c r="D35" s="12"/>
      <c r="E35" s="21"/>
      <c r="F35" s="82">
        <f>'[2]BE 2023-24'!$L44</f>
        <v>25</v>
      </c>
      <c r="G35" s="82">
        <f>'[2]BE 2023-24'!$N44</f>
        <v>0</v>
      </c>
      <c r="H35" s="82">
        <f>'[2]BE 2023-24'!$P44</f>
        <v>0</v>
      </c>
      <c r="I35" s="82">
        <f>'[2]BE 2023-24'!$R44</f>
        <v>0</v>
      </c>
      <c r="J35" s="9">
        <f t="shared" si="1"/>
        <v>25</v>
      </c>
    </row>
    <row r="36" spans="1:10" x14ac:dyDescent="0.3">
      <c r="A36" s="55">
        <v>11</v>
      </c>
      <c r="B36" s="44">
        <v>7</v>
      </c>
      <c r="C36" s="10" t="s">
        <v>39</v>
      </c>
      <c r="D36" s="45" t="s">
        <v>42</v>
      </c>
      <c r="E36" s="69">
        <v>10700001031</v>
      </c>
      <c r="F36" s="124">
        <f t="shared" ref="F36:J36" si="7">+F35+F34+F33</f>
        <v>146.25</v>
      </c>
      <c r="G36" s="124">
        <f t="shared" si="7"/>
        <v>8.25</v>
      </c>
      <c r="H36" s="124">
        <f t="shared" si="7"/>
        <v>0</v>
      </c>
      <c r="I36" s="124">
        <f t="shared" si="7"/>
        <v>25</v>
      </c>
      <c r="J36" s="124">
        <f t="shared" si="7"/>
        <v>179.5</v>
      </c>
    </row>
    <row r="37" spans="1:10" x14ac:dyDescent="0.3">
      <c r="A37" s="55">
        <v>12</v>
      </c>
      <c r="B37" s="44">
        <v>8</v>
      </c>
      <c r="C37" s="10" t="s">
        <v>43</v>
      </c>
      <c r="D37" s="45" t="s">
        <v>44</v>
      </c>
      <c r="E37" s="69">
        <v>10700001093</v>
      </c>
      <c r="F37" s="124">
        <f>'[2]BE 2023-24'!$L46</f>
        <v>75</v>
      </c>
      <c r="G37" s="124">
        <f>'[2]BE 2023-24'!$N46</f>
        <v>3.75</v>
      </c>
      <c r="H37" s="124">
        <f>'[2]BE 2023-24'!$P46</f>
        <v>0</v>
      </c>
      <c r="I37" s="124">
        <f>'[2]BE 2023-24'!$R46</f>
        <v>10</v>
      </c>
      <c r="J37" s="125">
        <f t="shared" si="1"/>
        <v>88.75</v>
      </c>
    </row>
    <row r="38" spans="1:10" customFormat="1" x14ac:dyDescent="0.25">
      <c r="A38" s="20"/>
      <c r="B38" s="11"/>
      <c r="C38" s="10" t="s">
        <v>45</v>
      </c>
      <c r="D38" s="12"/>
      <c r="E38" s="21"/>
      <c r="F38" s="82">
        <f>'[2]BE 2023-24'!$L48</f>
        <v>18.75</v>
      </c>
      <c r="G38" s="82">
        <f>'[2]BE 2023-24'!$N48</f>
        <v>3.75</v>
      </c>
      <c r="H38" s="82">
        <f>'[2]BE 2023-24'!$P48</f>
        <v>0</v>
      </c>
      <c r="I38" s="82">
        <f>'[2]BE 2023-24'!$R48</f>
        <v>0</v>
      </c>
      <c r="J38" s="9">
        <f t="shared" si="1"/>
        <v>22.5</v>
      </c>
    </row>
    <row r="39" spans="1:10" customFormat="1" ht="31.5" x14ac:dyDescent="0.25">
      <c r="A39" s="92"/>
      <c r="B39" s="11"/>
      <c r="C39" s="141" t="s">
        <v>46</v>
      </c>
      <c r="D39" s="15"/>
      <c r="E39" s="21"/>
      <c r="F39" s="82">
        <f>'[2]BE 2023-24'!$L49</f>
        <v>2.5</v>
      </c>
      <c r="G39" s="82">
        <f>'[2]BE 2023-24'!$N49</f>
        <v>7.5</v>
      </c>
      <c r="H39" s="82">
        <f>'[2]BE 2023-24'!$P49</f>
        <v>0</v>
      </c>
      <c r="I39" s="82">
        <f>'[2]BE 2023-24'!$R49</f>
        <v>0</v>
      </c>
      <c r="J39" s="9">
        <f t="shared" si="1"/>
        <v>10</v>
      </c>
    </row>
    <row r="40" spans="1:10" customFormat="1" ht="31.5" x14ac:dyDescent="0.25">
      <c r="A40" s="20"/>
      <c r="B40" s="11"/>
      <c r="C40" s="141" t="s">
        <v>47</v>
      </c>
      <c r="D40" s="12"/>
      <c r="E40" s="21"/>
      <c r="F40" s="82">
        <f>'[2]BE 2023-24'!$L50</f>
        <v>0</v>
      </c>
      <c r="G40" s="82">
        <f>'[2]BE 2023-24'!$N50</f>
        <v>0</v>
      </c>
      <c r="H40" s="82">
        <f>'[2]BE 2023-24'!$P50</f>
        <v>0</v>
      </c>
      <c r="I40" s="82">
        <f>'[2]BE 2023-24'!$R50</f>
        <v>0</v>
      </c>
      <c r="J40" s="9">
        <f t="shared" si="1"/>
        <v>0</v>
      </c>
    </row>
    <row r="41" spans="1:10" x14ac:dyDescent="0.3">
      <c r="A41" s="55">
        <v>14</v>
      </c>
      <c r="B41" s="44">
        <v>9</v>
      </c>
      <c r="C41" s="10" t="s">
        <v>45</v>
      </c>
      <c r="D41" s="45" t="s">
        <v>48</v>
      </c>
      <c r="E41" s="69">
        <v>10700001010</v>
      </c>
      <c r="F41" s="124">
        <f t="shared" ref="F41:J41" si="8">+F40+F39+F38</f>
        <v>21.25</v>
      </c>
      <c r="G41" s="124">
        <f t="shared" si="8"/>
        <v>11.25</v>
      </c>
      <c r="H41" s="124">
        <f t="shared" si="8"/>
        <v>0</v>
      </c>
      <c r="I41" s="124">
        <f t="shared" si="8"/>
        <v>0</v>
      </c>
      <c r="J41" s="124">
        <f t="shared" si="8"/>
        <v>32.5</v>
      </c>
    </row>
    <row r="42" spans="1:10" customFormat="1" x14ac:dyDescent="0.25">
      <c r="A42" s="20"/>
      <c r="B42" s="11"/>
      <c r="C42" s="10" t="s">
        <v>49</v>
      </c>
      <c r="D42" s="12"/>
      <c r="E42" s="21"/>
      <c r="F42" s="82">
        <f>'[2]BE 2023-24'!$L52</f>
        <v>50</v>
      </c>
      <c r="G42" s="82">
        <f>'[2]BE 2023-24'!$N52</f>
        <v>3.05</v>
      </c>
      <c r="H42" s="82">
        <f>'[2]BE 2023-24'!$P52</f>
        <v>0</v>
      </c>
      <c r="I42" s="82">
        <f>'[2]BE 2023-24'!$R52</f>
        <v>0</v>
      </c>
      <c r="J42" s="9">
        <f t="shared" si="1"/>
        <v>53.05</v>
      </c>
    </row>
    <row r="43" spans="1:10" customFormat="1" x14ac:dyDescent="0.25">
      <c r="A43" s="92"/>
      <c r="B43" s="11"/>
      <c r="C43" s="10" t="s">
        <v>50</v>
      </c>
      <c r="D43" s="12"/>
      <c r="E43" s="21"/>
      <c r="F43" s="82">
        <f>'[2]BE 2023-24'!$L53</f>
        <v>2.5</v>
      </c>
      <c r="G43" s="82">
        <f>'[2]BE 2023-24'!$N53</f>
        <v>0</v>
      </c>
      <c r="H43" s="82">
        <f>'[2]BE 2023-24'!$P53</f>
        <v>0</v>
      </c>
      <c r="I43" s="82">
        <f>'[2]BE 2023-24'!$R53</f>
        <v>0</v>
      </c>
      <c r="J43" s="9">
        <f t="shared" si="1"/>
        <v>2.5</v>
      </c>
    </row>
    <row r="44" spans="1:10" x14ac:dyDescent="0.3">
      <c r="A44" s="55">
        <v>15</v>
      </c>
      <c r="B44" s="44">
        <v>10</v>
      </c>
      <c r="C44" s="10" t="s">
        <v>49</v>
      </c>
      <c r="D44" s="45" t="s">
        <v>51</v>
      </c>
      <c r="E44" s="69">
        <v>10700001030</v>
      </c>
      <c r="F44" s="124">
        <f t="shared" ref="F44:J44" si="9">+F43+F42</f>
        <v>52.5</v>
      </c>
      <c r="G44" s="124">
        <f t="shared" si="9"/>
        <v>3.05</v>
      </c>
      <c r="H44" s="124">
        <f t="shared" si="9"/>
        <v>0</v>
      </c>
      <c r="I44" s="124">
        <f t="shared" si="9"/>
        <v>0</v>
      </c>
      <c r="J44" s="124">
        <f t="shared" si="9"/>
        <v>55.55</v>
      </c>
    </row>
    <row r="45" spans="1:10" customFormat="1" x14ac:dyDescent="0.25">
      <c r="A45" s="92"/>
      <c r="B45" s="11"/>
      <c r="C45" s="10" t="s">
        <v>52</v>
      </c>
      <c r="D45" s="12"/>
      <c r="E45" s="21"/>
      <c r="F45" s="82">
        <f>'[2]BE 2023-24'!$L59</f>
        <v>37.5</v>
      </c>
      <c r="G45" s="82">
        <f>'[2]BE 2023-24'!$N59</f>
        <v>0</v>
      </c>
      <c r="H45" s="82">
        <f>'[2]BE 2023-24'!$P59</f>
        <v>0</v>
      </c>
      <c r="I45" s="82">
        <f>'[2]BE 2023-24'!$R59</f>
        <v>7.5</v>
      </c>
      <c r="J45" s="9">
        <f t="shared" si="1"/>
        <v>45</v>
      </c>
    </row>
    <row r="46" spans="1:10" customFormat="1" x14ac:dyDescent="0.25">
      <c r="A46" s="20"/>
      <c r="B46" s="11"/>
      <c r="C46" s="10" t="s">
        <v>53</v>
      </c>
      <c r="D46" s="12"/>
      <c r="E46" s="21"/>
      <c r="F46" s="82">
        <f>'[2]BE 2023-24'!$L60</f>
        <v>0</v>
      </c>
      <c r="G46" s="82">
        <f>'[2]BE 2023-24'!$N60</f>
        <v>0</v>
      </c>
      <c r="H46" s="82">
        <f>'[2]BE 2023-24'!$P60</f>
        <v>0</v>
      </c>
      <c r="I46" s="82">
        <f>'[2]BE 2023-24'!$R60</f>
        <v>0</v>
      </c>
      <c r="J46" s="9">
        <f t="shared" si="1"/>
        <v>0</v>
      </c>
    </row>
    <row r="47" spans="1:10" x14ac:dyDescent="0.3">
      <c r="A47" s="55">
        <v>17</v>
      </c>
      <c r="B47" s="44">
        <v>11</v>
      </c>
      <c r="C47" s="10" t="s">
        <v>52</v>
      </c>
      <c r="D47" s="45" t="s">
        <v>54</v>
      </c>
      <c r="E47" s="69">
        <v>10700001029</v>
      </c>
      <c r="F47" s="124">
        <f t="shared" ref="F47:J47" si="10">+F46+F45</f>
        <v>37.5</v>
      </c>
      <c r="G47" s="124">
        <f t="shared" si="10"/>
        <v>0</v>
      </c>
      <c r="H47" s="124">
        <f t="shared" si="10"/>
        <v>0</v>
      </c>
      <c r="I47" s="124">
        <f t="shared" si="10"/>
        <v>7.5</v>
      </c>
      <c r="J47" s="124">
        <f t="shared" si="10"/>
        <v>45</v>
      </c>
    </row>
    <row r="48" spans="1:10" customFormat="1" ht="15.75" x14ac:dyDescent="0.25">
      <c r="A48" s="92"/>
      <c r="B48" s="11"/>
      <c r="C48" s="142" t="s">
        <v>55</v>
      </c>
      <c r="D48" s="12"/>
      <c r="E48" s="21"/>
      <c r="F48" s="82">
        <f>'[2]BE 2023-24'!$L62</f>
        <v>100</v>
      </c>
      <c r="G48" s="82">
        <f>'[2]BE 2023-24'!$N62</f>
        <v>6.25</v>
      </c>
      <c r="H48" s="82">
        <f>'[2]BE 2023-24'!$P62</f>
        <v>4</v>
      </c>
      <c r="I48" s="82">
        <f>'[2]BE 2023-24'!$R62</f>
        <v>6.25</v>
      </c>
      <c r="J48" s="9">
        <f t="shared" si="1"/>
        <v>116.5</v>
      </c>
    </row>
    <row r="49" spans="1:10" customFormat="1" ht="15.75" x14ac:dyDescent="0.25">
      <c r="A49" s="20"/>
      <c r="B49" s="11"/>
      <c r="C49" s="141" t="s">
        <v>56</v>
      </c>
      <c r="D49" s="12"/>
      <c r="E49" s="21"/>
      <c r="F49" s="82">
        <f>'[2]BE 2023-24'!$L63</f>
        <v>0</v>
      </c>
      <c r="G49" s="82">
        <f>'[2]BE 2023-24'!$N63</f>
        <v>6.25</v>
      </c>
      <c r="H49" s="82">
        <f>'[2]BE 2023-24'!$P63</f>
        <v>2.5</v>
      </c>
      <c r="I49" s="82">
        <f>'[2]BE 2023-24'!$R63</f>
        <v>0</v>
      </c>
      <c r="J49" s="9">
        <f t="shared" si="1"/>
        <v>8.75</v>
      </c>
    </row>
    <row r="50" spans="1:10" x14ac:dyDescent="0.3">
      <c r="A50" s="55">
        <v>18</v>
      </c>
      <c r="B50" s="44">
        <v>12</v>
      </c>
      <c r="C50" s="10" t="s">
        <v>57</v>
      </c>
      <c r="D50" s="45" t="s">
        <v>58</v>
      </c>
      <c r="E50" s="69">
        <v>10700001008</v>
      </c>
      <c r="F50" s="124">
        <f t="shared" ref="F50:J50" si="11">+F49+F48</f>
        <v>100</v>
      </c>
      <c r="G50" s="124">
        <f t="shared" si="11"/>
        <v>12.5</v>
      </c>
      <c r="H50" s="124">
        <f t="shared" si="11"/>
        <v>6.5</v>
      </c>
      <c r="I50" s="124">
        <f t="shared" si="11"/>
        <v>6.25</v>
      </c>
      <c r="J50" s="124">
        <f t="shared" si="11"/>
        <v>125.25</v>
      </c>
    </row>
    <row r="51" spans="1:10" customFormat="1" x14ac:dyDescent="0.25">
      <c r="A51" s="20"/>
      <c r="B51" s="11"/>
      <c r="C51" s="10" t="s">
        <v>59</v>
      </c>
      <c r="D51" s="12"/>
      <c r="E51" s="21"/>
      <c r="F51" s="82">
        <f>'[2]BE 2023-24'!$L68</f>
        <v>25</v>
      </c>
      <c r="G51" s="82">
        <f>'[2]BE 2023-24'!$N68</f>
        <v>0</v>
      </c>
      <c r="H51" s="82">
        <f>'[2]BE 2023-24'!$P68</f>
        <v>0</v>
      </c>
      <c r="I51" s="82">
        <f>'[2]BE 2023-24'!$R68</f>
        <v>2.5</v>
      </c>
      <c r="J51" s="9">
        <f t="shared" si="1"/>
        <v>27.5</v>
      </c>
    </row>
    <row r="52" spans="1:10" customFormat="1" ht="37.5" x14ac:dyDescent="0.25">
      <c r="A52" s="20"/>
      <c r="B52" s="11"/>
      <c r="C52" s="10" t="s">
        <v>60</v>
      </c>
      <c r="D52" s="12"/>
      <c r="E52" s="21"/>
      <c r="F52" s="82">
        <f>'[2]BE 2023-24'!$L69</f>
        <v>0</v>
      </c>
      <c r="G52" s="82">
        <f>'[2]BE 2023-24'!$N69</f>
        <v>7.5</v>
      </c>
      <c r="H52" s="82">
        <f>'[2]BE 2023-24'!$P69</f>
        <v>0</v>
      </c>
      <c r="I52" s="82">
        <f>'[2]BE 2023-24'!$R69</f>
        <v>0</v>
      </c>
      <c r="J52" s="9">
        <f t="shared" si="1"/>
        <v>7.5</v>
      </c>
    </row>
    <row r="53" spans="1:10" x14ac:dyDescent="0.3">
      <c r="A53" s="73">
        <v>20</v>
      </c>
      <c r="B53" s="44">
        <v>13</v>
      </c>
      <c r="C53" s="10" t="s">
        <v>59</v>
      </c>
      <c r="D53" s="45" t="s">
        <v>61</v>
      </c>
      <c r="E53" s="69">
        <v>10700001014</v>
      </c>
      <c r="F53" s="124">
        <f t="shared" ref="F53:J53" si="12">+F52+F51</f>
        <v>25</v>
      </c>
      <c r="G53" s="124">
        <f t="shared" si="12"/>
        <v>7.5</v>
      </c>
      <c r="H53" s="124">
        <f t="shared" si="12"/>
        <v>0</v>
      </c>
      <c r="I53" s="124">
        <f t="shared" si="12"/>
        <v>2.5</v>
      </c>
      <c r="J53" s="124">
        <f t="shared" si="12"/>
        <v>35</v>
      </c>
    </row>
    <row r="54" spans="1:10" customFormat="1" x14ac:dyDescent="0.25">
      <c r="A54" s="20"/>
      <c r="B54" s="11"/>
      <c r="C54" s="10" t="s">
        <v>62</v>
      </c>
      <c r="D54" s="12"/>
      <c r="E54" s="21"/>
      <c r="F54" s="82">
        <f>'[2]BE 2023-24'!$L71</f>
        <v>250</v>
      </c>
      <c r="G54" s="82">
        <f>'[2]BE 2023-24'!$N71</f>
        <v>1.25</v>
      </c>
      <c r="H54" s="82">
        <f>'[2]BE 2023-24'!$P71</f>
        <v>0</v>
      </c>
      <c r="I54" s="82">
        <f>'[2]BE 2023-24'!$R71</f>
        <v>2.5</v>
      </c>
      <c r="J54" s="9">
        <f t="shared" si="1"/>
        <v>253.75</v>
      </c>
    </row>
    <row r="55" spans="1:10" customFormat="1" x14ac:dyDescent="0.25">
      <c r="A55" s="20"/>
      <c r="B55" s="11"/>
      <c r="C55" s="10" t="s">
        <v>63</v>
      </c>
      <c r="D55" s="12"/>
      <c r="E55" s="21"/>
      <c r="F55" s="82">
        <f>'[2]BE 2023-24'!$L72</f>
        <v>0</v>
      </c>
      <c r="G55" s="82">
        <f>'[2]BE 2023-24'!$N72</f>
        <v>0</v>
      </c>
      <c r="H55" s="82">
        <f>'[2]BE 2023-24'!$P72</f>
        <v>0</v>
      </c>
      <c r="I55" s="82">
        <f>'[2]BE 2023-24'!$R72</f>
        <v>0</v>
      </c>
      <c r="J55" s="9">
        <f t="shared" si="1"/>
        <v>0</v>
      </c>
    </row>
    <row r="56" spans="1:10" x14ac:dyDescent="0.3">
      <c r="A56" s="73">
        <v>21</v>
      </c>
      <c r="B56" s="44">
        <v>14</v>
      </c>
      <c r="C56" s="10" t="s">
        <v>64</v>
      </c>
      <c r="D56" s="45" t="s">
        <v>65</v>
      </c>
      <c r="E56" s="69">
        <v>10700001051</v>
      </c>
      <c r="F56" s="124">
        <f t="shared" ref="F56:J56" si="13">+F55+F54</f>
        <v>250</v>
      </c>
      <c r="G56" s="124">
        <f t="shared" si="13"/>
        <v>1.25</v>
      </c>
      <c r="H56" s="124">
        <f t="shared" si="13"/>
        <v>0</v>
      </c>
      <c r="I56" s="124">
        <f t="shared" si="13"/>
        <v>2.5</v>
      </c>
      <c r="J56" s="124">
        <f t="shared" si="13"/>
        <v>253.75</v>
      </c>
    </row>
    <row r="57" spans="1:10" customFormat="1" x14ac:dyDescent="0.25">
      <c r="A57" s="20"/>
      <c r="B57" s="11"/>
      <c r="C57" s="10" t="s">
        <v>66</v>
      </c>
      <c r="D57" s="12"/>
      <c r="E57" s="21"/>
      <c r="F57" s="82">
        <f>'[2]BE 2023-24'!$L74</f>
        <v>50</v>
      </c>
      <c r="G57" s="82">
        <f>'[2]BE 2023-24'!$N74</f>
        <v>7.5</v>
      </c>
      <c r="H57" s="82">
        <f>'[2]BE 2023-24'!$P74</f>
        <v>0</v>
      </c>
      <c r="I57" s="82">
        <f>'[2]BE 2023-24'!$R74</f>
        <v>11.25</v>
      </c>
      <c r="J57" s="9">
        <f t="shared" ref="J57:J64" si="14">F57+G57+H57+I57</f>
        <v>68.75</v>
      </c>
    </row>
    <row r="58" spans="1:10" customFormat="1" ht="15.75" x14ac:dyDescent="0.25">
      <c r="A58" s="20"/>
      <c r="B58" s="11"/>
      <c r="C58" s="141" t="s">
        <v>67</v>
      </c>
      <c r="D58" s="12"/>
      <c r="E58" s="21"/>
      <c r="F58" s="82">
        <f>'[2]BE 2023-24'!$L75</f>
        <v>2.5</v>
      </c>
      <c r="G58" s="82">
        <f>'[2]BE 2023-24'!$N75</f>
        <v>5</v>
      </c>
      <c r="H58" s="82">
        <f>'[2]BE 2023-24'!$P75</f>
        <v>0</v>
      </c>
      <c r="I58" s="82">
        <f>'[2]BE 2023-24'!$R75</f>
        <v>0</v>
      </c>
      <c r="J58" s="9">
        <f t="shared" si="14"/>
        <v>7.5</v>
      </c>
    </row>
    <row r="59" spans="1:10" customFormat="1" ht="15.75" x14ac:dyDescent="0.25">
      <c r="A59" s="92"/>
      <c r="B59" s="11"/>
      <c r="C59" s="141" t="s">
        <v>68</v>
      </c>
      <c r="D59" s="12"/>
      <c r="E59" s="21"/>
      <c r="F59" s="82">
        <f>'[2]BE 2023-24'!$L76</f>
        <v>2.5</v>
      </c>
      <c r="G59" s="82">
        <f>'[2]BE 2023-24'!$N76</f>
        <v>1.25</v>
      </c>
      <c r="H59" s="82">
        <f>'[2]BE 2023-24'!$P76</f>
        <v>0</v>
      </c>
      <c r="I59" s="82">
        <f>'[2]BE 2023-24'!$R76</f>
        <v>0</v>
      </c>
      <c r="J59" s="9">
        <f t="shared" si="14"/>
        <v>3.75</v>
      </c>
    </row>
    <row r="60" spans="1:10" x14ac:dyDescent="0.3">
      <c r="A60" s="55">
        <v>22</v>
      </c>
      <c r="B60" s="44">
        <v>15</v>
      </c>
      <c r="C60" s="10" t="s">
        <v>66</v>
      </c>
      <c r="D60" s="45" t="s">
        <v>69</v>
      </c>
      <c r="E60" s="69">
        <v>10700001049</v>
      </c>
      <c r="F60" s="124">
        <f t="shared" ref="F60:J60" si="15">+F59+F58+F57</f>
        <v>55</v>
      </c>
      <c r="G60" s="124">
        <f t="shared" si="15"/>
        <v>13.75</v>
      </c>
      <c r="H60" s="124">
        <f t="shared" si="15"/>
        <v>0</v>
      </c>
      <c r="I60" s="124">
        <f t="shared" si="15"/>
        <v>11.25</v>
      </c>
      <c r="J60" s="124">
        <f t="shared" si="15"/>
        <v>80</v>
      </c>
    </row>
    <row r="61" spans="1:10" customFormat="1" x14ac:dyDescent="0.25">
      <c r="A61" s="20"/>
      <c r="B61" s="11"/>
      <c r="C61" s="10" t="s">
        <v>70</v>
      </c>
      <c r="D61" s="12"/>
      <c r="E61" s="21"/>
      <c r="F61" s="82">
        <f>'[2]BE 2023-24'!$L82</f>
        <v>75</v>
      </c>
      <c r="G61" s="82">
        <f>'[2]BE 2023-24'!$N82</f>
        <v>3.75</v>
      </c>
      <c r="H61" s="82">
        <f>'[2]BE 2023-24'!$P82</f>
        <v>0</v>
      </c>
      <c r="I61" s="82">
        <f>'[2]BE 2023-24'!$R82</f>
        <v>5</v>
      </c>
      <c r="J61" s="9">
        <f t="shared" si="14"/>
        <v>83.75</v>
      </c>
    </row>
    <row r="62" spans="1:10" customFormat="1" x14ac:dyDescent="0.25">
      <c r="A62" s="20"/>
      <c r="B62" s="11"/>
      <c r="C62" s="10" t="s">
        <v>71</v>
      </c>
      <c r="D62" s="12"/>
      <c r="E62" s="21"/>
      <c r="F62" s="82">
        <f>'[2]BE 2023-24'!$L83</f>
        <v>2.5</v>
      </c>
      <c r="G62" s="82">
        <f>'[2]BE 2023-24'!$N83</f>
        <v>0.75</v>
      </c>
      <c r="H62" s="82">
        <f>'[2]BE 2023-24'!$P83</f>
        <v>0</v>
      </c>
      <c r="I62" s="82">
        <f>'[2]BE 2023-24'!$R83</f>
        <v>0</v>
      </c>
      <c r="J62" s="9">
        <f t="shared" si="14"/>
        <v>3.25</v>
      </c>
    </row>
    <row r="63" spans="1:10" x14ac:dyDescent="0.3">
      <c r="A63" s="55">
        <v>24</v>
      </c>
      <c r="B63" s="44">
        <v>16</v>
      </c>
      <c r="C63" s="10" t="s">
        <v>70</v>
      </c>
      <c r="D63" s="45" t="s">
        <v>72</v>
      </c>
      <c r="E63" s="69">
        <v>10700001013</v>
      </c>
      <c r="F63" s="124">
        <f t="shared" ref="F63:J63" si="16">+F62+F61</f>
        <v>77.5</v>
      </c>
      <c r="G63" s="124">
        <f t="shared" si="16"/>
        <v>4.5</v>
      </c>
      <c r="H63" s="124">
        <f t="shared" si="16"/>
        <v>0</v>
      </c>
      <c r="I63" s="124">
        <f t="shared" si="16"/>
        <v>5</v>
      </c>
      <c r="J63" s="124">
        <f t="shared" si="16"/>
        <v>87</v>
      </c>
    </row>
    <row r="64" spans="1:10" x14ac:dyDescent="0.3">
      <c r="A64" s="73">
        <v>26</v>
      </c>
      <c r="B64" s="44">
        <v>17</v>
      </c>
      <c r="C64" s="10" t="s">
        <v>73</v>
      </c>
      <c r="D64" s="45" t="s">
        <v>74</v>
      </c>
      <c r="E64" s="69">
        <v>10700001007</v>
      </c>
      <c r="F64" s="124">
        <f>'[2]BE 2023-24'!$L88</f>
        <v>125</v>
      </c>
      <c r="G64" s="124">
        <f>'[2]BE 2023-24'!$N88</f>
        <v>3.75</v>
      </c>
      <c r="H64" s="124">
        <f>'[2]BE 2023-24'!$P88</f>
        <v>5</v>
      </c>
      <c r="I64" s="124">
        <f>'[2]BE 2023-24'!$R88</f>
        <v>17.5</v>
      </c>
      <c r="J64" s="125">
        <f t="shared" si="14"/>
        <v>151.25</v>
      </c>
    </row>
    <row r="65" spans="1:13" x14ac:dyDescent="0.3">
      <c r="A65" s="52" t="s">
        <v>75</v>
      </c>
      <c r="B65" s="49"/>
      <c r="C65" s="50" t="s">
        <v>76</v>
      </c>
      <c r="D65" s="51"/>
      <c r="E65" s="51"/>
      <c r="F65" s="126">
        <f>+F64+F63+F60+F56+F53+F50+F47+F44+F41+F37+F36+F32+F29+F25+F17+F14+F11</f>
        <v>2390.5</v>
      </c>
      <c r="G65" s="126">
        <f t="shared" ref="G65:J65" si="17">+G64+G63+G60+G56+G53+G50+G47+G44+G41+G37+G36+G32+G29+G25+G17+G14+G11</f>
        <v>1024.25</v>
      </c>
      <c r="H65" s="126">
        <f t="shared" si="17"/>
        <v>24.5</v>
      </c>
      <c r="I65" s="126">
        <f t="shared" si="17"/>
        <v>190</v>
      </c>
      <c r="J65" s="126">
        <f t="shared" si="17"/>
        <v>3629.25</v>
      </c>
      <c r="L65" s="79"/>
      <c r="M65" s="79"/>
    </row>
    <row r="66" spans="1:13" s="54" customFormat="1" x14ac:dyDescent="0.3">
      <c r="A66" s="52" t="s">
        <v>77</v>
      </c>
      <c r="B66" s="48"/>
      <c r="C66" s="50"/>
      <c r="D66" s="53"/>
      <c r="E66" s="53"/>
      <c r="F66" s="18"/>
      <c r="G66" s="18"/>
      <c r="H66" s="18"/>
      <c r="I66" s="18"/>
      <c r="J66" s="53"/>
    </row>
    <row r="67" spans="1:13" customFormat="1" x14ac:dyDescent="0.25">
      <c r="A67" s="20"/>
      <c r="B67" s="11"/>
      <c r="C67" s="22" t="s">
        <v>79</v>
      </c>
      <c r="D67" s="12"/>
      <c r="E67" s="21"/>
      <c r="F67" s="82">
        <f>'[2]BE 2023-24'!$L93</f>
        <v>7.5</v>
      </c>
      <c r="G67" s="82">
        <f>'[2]BE 2023-24'!$N93</f>
        <v>0</v>
      </c>
      <c r="H67" s="82">
        <f>'[2]BE 2023-24'!$P93</f>
        <v>0</v>
      </c>
      <c r="I67" s="82">
        <f>'[2]BE 2023-24'!$R93</f>
        <v>1.25</v>
      </c>
      <c r="J67" s="9">
        <f t="shared" ref="J67:J68" si="18">+F67+G67+H67+I67</f>
        <v>8.75</v>
      </c>
    </row>
    <row r="68" spans="1:13" customFormat="1" x14ac:dyDescent="0.25">
      <c r="A68" s="20"/>
      <c r="B68" s="11"/>
      <c r="C68" s="22" t="s">
        <v>80</v>
      </c>
      <c r="D68" s="12"/>
      <c r="E68" s="21"/>
      <c r="F68" s="82">
        <f>'[2]BE 2023-24'!$L94</f>
        <v>0.5</v>
      </c>
      <c r="G68" s="82">
        <f>'[2]BE 2023-24'!$N94</f>
        <v>0</v>
      </c>
      <c r="H68" s="82">
        <f>'[2]BE 2023-24'!$P94</f>
        <v>0</v>
      </c>
      <c r="I68" s="82">
        <f>'[2]BE 2023-24'!$R94</f>
        <v>0</v>
      </c>
      <c r="J68" s="9">
        <f t="shared" si="18"/>
        <v>0.5</v>
      </c>
    </row>
    <row r="69" spans="1:13" x14ac:dyDescent="0.3">
      <c r="A69" s="55">
        <v>30</v>
      </c>
      <c r="B69" s="44">
        <v>1</v>
      </c>
      <c r="C69" s="10" t="s">
        <v>79</v>
      </c>
      <c r="D69" s="45" t="s">
        <v>81</v>
      </c>
      <c r="E69" s="69">
        <v>10700001023</v>
      </c>
      <c r="F69" s="127">
        <f t="shared" ref="F69:I69" si="19">+F68+F67</f>
        <v>8</v>
      </c>
      <c r="G69" s="127">
        <f t="shared" si="19"/>
        <v>0</v>
      </c>
      <c r="H69" s="127">
        <f t="shared" si="19"/>
        <v>0</v>
      </c>
      <c r="I69" s="127">
        <f t="shared" si="19"/>
        <v>1.25</v>
      </c>
      <c r="J69" s="127">
        <f>+J68+J67</f>
        <v>9.25</v>
      </c>
    </row>
    <row r="70" spans="1:13" x14ac:dyDescent="0.3">
      <c r="A70" s="55">
        <v>31</v>
      </c>
      <c r="B70" s="44">
        <v>2</v>
      </c>
      <c r="C70" s="10" t="s">
        <v>82</v>
      </c>
      <c r="D70" s="45" t="s">
        <v>83</v>
      </c>
      <c r="E70" s="69">
        <v>10700001024</v>
      </c>
      <c r="F70" s="124">
        <f>'[2]BE 2023-24'!$L96</f>
        <v>25</v>
      </c>
      <c r="G70" s="124">
        <f>'[2]BE 2023-24'!$N96</f>
        <v>0</v>
      </c>
      <c r="H70" s="124">
        <f>'[2]BE 2023-24'!$P96</f>
        <v>0</v>
      </c>
      <c r="I70" s="124">
        <f>'[2]BE 2023-24'!$R96</f>
        <v>0</v>
      </c>
      <c r="J70" s="125">
        <f>+F70+G70+H70+I70</f>
        <v>25</v>
      </c>
    </row>
    <row r="71" spans="1:13" x14ac:dyDescent="0.3">
      <c r="A71" s="55">
        <v>32</v>
      </c>
      <c r="B71" s="44">
        <v>3</v>
      </c>
      <c r="C71" s="10" t="s">
        <v>84</v>
      </c>
      <c r="D71" s="45" t="s">
        <v>85</v>
      </c>
      <c r="E71" s="69">
        <v>10700001053</v>
      </c>
      <c r="F71" s="124">
        <f>'[2]BE 2023-24'!$L97</f>
        <v>22.5</v>
      </c>
      <c r="G71" s="124">
        <f>'[2]BE 2023-24'!$N97</f>
        <v>12.5</v>
      </c>
      <c r="H71" s="124">
        <f>'[2]BE 2023-24'!$P97</f>
        <v>0</v>
      </c>
      <c r="I71" s="124">
        <f>'[2]BE 2023-24'!$R97</f>
        <v>0</v>
      </c>
      <c r="J71" s="125">
        <f>+F71+G71+H71+I71</f>
        <v>35</v>
      </c>
    </row>
    <row r="72" spans="1:13" customFormat="1" x14ac:dyDescent="0.25">
      <c r="A72" s="20"/>
      <c r="B72" s="11"/>
      <c r="C72" s="22" t="s">
        <v>86</v>
      </c>
      <c r="D72" s="12"/>
      <c r="E72" s="21"/>
      <c r="F72" s="82">
        <f>'[2]BE 2023-24'!$L107</f>
        <v>143.75</v>
      </c>
      <c r="G72" s="82">
        <f>'[2]BE 2023-24'!$N107</f>
        <v>0</v>
      </c>
      <c r="H72" s="82">
        <f>'[2]BE 2023-24'!$P107</f>
        <v>0</v>
      </c>
      <c r="I72" s="82">
        <f>'[2]BE 2023-24'!$R107</f>
        <v>2.5</v>
      </c>
      <c r="J72" s="9">
        <f>+F72+G72+H72+I72</f>
        <v>146.25</v>
      </c>
    </row>
    <row r="73" spans="1:13" customFormat="1" x14ac:dyDescent="0.25">
      <c r="A73" s="20"/>
      <c r="B73" s="11"/>
      <c r="C73" s="10" t="s">
        <v>87</v>
      </c>
      <c r="D73" s="12"/>
      <c r="E73" s="21"/>
      <c r="F73" s="82">
        <f>'[2]BE 2023-24'!$L108</f>
        <v>4.25</v>
      </c>
      <c r="G73" s="82">
        <f>'[2]BE 2023-24'!$N108</f>
        <v>0.75</v>
      </c>
      <c r="H73" s="82">
        <f>'[2]BE 2023-24'!$P108</f>
        <v>0.75</v>
      </c>
      <c r="I73" s="82">
        <f>'[2]BE 2023-24'!$R108</f>
        <v>1.25</v>
      </c>
      <c r="J73" s="9">
        <f>+F73+G73+H73+I73</f>
        <v>7</v>
      </c>
    </row>
    <row r="74" spans="1:13" x14ac:dyDescent="0.3">
      <c r="A74" s="55">
        <v>36</v>
      </c>
      <c r="B74" s="44">
        <v>4</v>
      </c>
      <c r="C74" s="10" t="s">
        <v>86</v>
      </c>
      <c r="D74" s="45" t="s">
        <v>88</v>
      </c>
      <c r="E74" s="69">
        <v>10700001088</v>
      </c>
      <c r="F74" s="127">
        <f t="shared" ref="F74:I74" si="20">+F73+F72</f>
        <v>148</v>
      </c>
      <c r="G74" s="127">
        <f t="shared" si="20"/>
        <v>0.75</v>
      </c>
      <c r="H74" s="127">
        <f t="shared" si="20"/>
        <v>0.75</v>
      </c>
      <c r="I74" s="127">
        <f t="shared" si="20"/>
        <v>3.75</v>
      </c>
      <c r="J74" s="127">
        <f>+J73+J72</f>
        <v>153.25</v>
      </c>
    </row>
    <row r="75" spans="1:13" customFormat="1" x14ac:dyDescent="0.25">
      <c r="A75" s="20"/>
      <c r="B75" s="11"/>
      <c r="C75" s="22" t="s">
        <v>89</v>
      </c>
      <c r="D75" s="12"/>
      <c r="E75" s="21"/>
      <c r="F75" s="82">
        <f>'[2]BE 2023-24'!$L110</f>
        <v>62.5</v>
      </c>
      <c r="G75" s="82">
        <f>'[2]BE 2023-24'!$N110</f>
        <v>0</v>
      </c>
      <c r="H75" s="82">
        <f>'[2]BE 2023-24'!$P110</f>
        <v>0</v>
      </c>
      <c r="I75" s="82">
        <f>'[2]BE 2023-24'!$R110</f>
        <v>0.5</v>
      </c>
      <c r="J75" s="9">
        <f>+F75+G75+H75+I75</f>
        <v>63</v>
      </c>
    </row>
    <row r="76" spans="1:13" customFormat="1" x14ac:dyDescent="0.25">
      <c r="A76" s="20"/>
      <c r="B76" s="11"/>
      <c r="C76" s="22" t="s">
        <v>90</v>
      </c>
      <c r="D76" s="12"/>
      <c r="E76" s="21"/>
      <c r="F76" s="82">
        <f>'[2]BE 2023-24'!$L111</f>
        <v>2.5</v>
      </c>
      <c r="G76" s="82">
        <f>'[2]BE 2023-24'!$N111</f>
        <v>0</v>
      </c>
      <c r="H76" s="82">
        <f>'[2]BE 2023-24'!$P111</f>
        <v>0</v>
      </c>
      <c r="I76" s="82">
        <f>'[2]BE 2023-24'!$R111</f>
        <v>0</v>
      </c>
      <c r="J76" s="9">
        <f>+F76+G76+H76+I76</f>
        <v>2.5</v>
      </c>
    </row>
    <row r="77" spans="1:13" x14ac:dyDescent="0.3">
      <c r="A77" s="55">
        <v>37</v>
      </c>
      <c r="B77" s="44">
        <v>5</v>
      </c>
      <c r="C77" s="10" t="s">
        <v>91</v>
      </c>
      <c r="D77" s="45" t="s">
        <v>92</v>
      </c>
      <c r="E77" s="69">
        <v>10700001068</v>
      </c>
      <c r="F77" s="127">
        <f t="shared" ref="F77:I77" si="21">+F76+F75</f>
        <v>65</v>
      </c>
      <c r="G77" s="127">
        <f t="shared" si="21"/>
        <v>0</v>
      </c>
      <c r="H77" s="127">
        <f t="shared" si="21"/>
        <v>0</v>
      </c>
      <c r="I77" s="127">
        <f t="shared" si="21"/>
        <v>0.5</v>
      </c>
      <c r="J77" s="127">
        <f>+J76+J75</f>
        <v>65.5</v>
      </c>
    </row>
    <row r="78" spans="1:13" customFormat="1" x14ac:dyDescent="0.25">
      <c r="A78" s="20"/>
      <c r="B78" s="11"/>
      <c r="C78" s="10" t="s">
        <v>93</v>
      </c>
      <c r="D78" s="12"/>
      <c r="E78" s="21"/>
      <c r="F78" s="82">
        <f>'[2]BE 2023-24'!$L113</f>
        <v>45</v>
      </c>
      <c r="G78" s="82">
        <f>'[2]BE 2023-24'!$N113</f>
        <v>0</v>
      </c>
      <c r="H78" s="82">
        <f>'[2]BE 2023-24'!$P113</f>
        <v>0.5</v>
      </c>
      <c r="I78" s="82">
        <f>'[2]BE 2023-24'!$R113</f>
        <v>0</v>
      </c>
      <c r="J78" s="9">
        <f>+F78+G78+H78+I78</f>
        <v>45.5</v>
      </c>
    </row>
    <row r="79" spans="1:13" customFormat="1" x14ac:dyDescent="0.25">
      <c r="A79" s="20"/>
      <c r="B79" s="11"/>
      <c r="C79" s="22" t="s">
        <v>94</v>
      </c>
      <c r="D79" s="12"/>
      <c r="E79" s="21"/>
      <c r="F79" s="82">
        <f>'[2]BE 2023-24'!$L114</f>
        <v>3.75</v>
      </c>
      <c r="G79" s="82">
        <f>'[2]BE 2023-24'!$N114</f>
        <v>0</v>
      </c>
      <c r="H79" s="82">
        <f>'[2]BE 2023-24'!$P114</f>
        <v>0</v>
      </c>
      <c r="I79" s="82">
        <f>'[2]BE 2023-24'!$R114</f>
        <v>0</v>
      </c>
      <c r="J79" s="9">
        <f>+F79+G79+H79+I79</f>
        <v>3.75</v>
      </c>
    </row>
    <row r="80" spans="1:13" x14ac:dyDescent="0.3">
      <c r="A80" s="55">
        <v>38</v>
      </c>
      <c r="B80" s="44">
        <v>6</v>
      </c>
      <c r="C80" s="10" t="s">
        <v>93</v>
      </c>
      <c r="D80" s="45" t="s">
        <v>95</v>
      </c>
      <c r="E80" s="69">
        <v>10700001084</v>
      </c>
      <c r="F80" s="127">
        <f t="shared" ref="F80:I80" si="22">+F79+F78</f>
        <v>48.75</v>
      </c>
      <c r="G80" s="127">
        <f t="shared" si="22"/>
        <v>0</v>
      </c>
      <c r="H80" s="127">
        <f t="shared" si="22"/>
        <v>0.5</v>
      </c>
      <c r="I80" s="127">
        <f t="shared" si="22"/>
        <v>0</v>
      </c>
      <c r="J80" s="127">
        <f>+J79+J78</f>
        <v>49.25</v>
      </c>
    </row>
    <row r="81" spans="1:10" x14ac:dyDescent="0.3">
      <c r="A81" s="55">
        <v>39</v>
      </c>
      <c r="B81" s="44">
        <v>7</v>
      </c>
      <c r="C81" s="10" t="s">
        <v>96</v>
      </c>
      <c r="D81" s="45">
        <v>720200</v>
      </c>
      <c r="E81" s="69">
        <v>10700001083</v>
      </c>
      <c r="F81" s="124">
        <f>'[2]BE 2023-24'!$L116</f>
        <v>20</v>
      </c>
      <c r="G81" s="124">
        <f>'[2]BE 2023-24'!$N116</f>
        <v>0</v>
      </c>
      <c r="H81" s="124">
        <f>'[2]BE 2023-24'!$P116</f>
        <v>0</v>
      </c>
      <c r="I81" s="124">
        <f>'[2]BE 2023-24'!$R116</f>
        <v>0</v>
      </c>
      <c r="J81" s="125">
        <f>+F81+G81+H81+I81</f>
        <v>20</v>
      </c>
    </row>
    <row r="82" spans="1:10" x14ac:dyDescent="0.3">
      <c r="A82" s="55">
        <v>41</v>
      </c>
      <c r="B82" s="44">
        <v>8</v>
      </c>
      <c r="C82" s="10" t="s">
        <v>97</v>
      </c>
      <c r="D82" s="45" t="s">
        <v>98</v>
      </c>
      <c r="E82" s="69">
        <v>10700001057</v>
      </c>
      <c r="F82" s="124">
        <f>'[2]BE 2023-24'!$L120</f>
        <v>20</v>
      </c>
      <c r="G82" s="124">
        <f>'[2]BE 2023-24'!$N120</f>
        <v>20</v>
      </c>
      <c r="H82" s="124">
        <f>'[2]BE 2023-24'!$P120</f>
        <v>0.5</v>
      </c>
      <c r="I82" s="124">
        <f>'[2]BE 2023-24'!$R120</f>
        <v>0.5</v>
      </c>
      <c r="J82" s="125">
        <f>+F82+G82+H82+I82</f>
        <v>41</v>
      </c>
    </row>
    <row r="83" spans="1:10" customFormat="1" x14ac:dyDescent="0.25">
      <c r="A83" s="20"/>
      <c r="B83" s="11"/>
      <c r="C83" s="22" t="s">
        <v>99</v>
      </c>
      <c r="D83" s="12"/>
      <c r="E83" s="21"/>
      <c r="F83" s="82">
        <f>'[2]BE 2023-24'!$L122</f>
        <v>22.5</v>
      </c>
      <c r="G83" s="82">
        <f>'[2]BE 2023-24'!$N122</f>
        <v>0</v>
      </c>
      <c r="H83" s="82">
        <f>'[2]BE 2023-24'!$P122</f>
        <v>0</v>
      </c>
      <c r="I83" s="82">
        <f>'[2]BE 2023-24'!$R122</f>
        <v>0</v>
      </c>
      <c r="J83" s="9">
        <f>+F83+G83+H83+I83</f>
        <v>22.5</v>
      </c>
    </row>
    <row r="84" spans="1:10" customFormat="1" x14ac:dyDescent="0.25">
      <c r="A84" s="20"/>
      <c r="B84" s="11"/>
      <c r="C84" s="22" t="s">
        <v>100</v>
      </c>
      <c r="D84" s="12"/>
      <c r="E84" s="21"/>
      <c r="F84" s="82">
        <f>'[2]BE 2023-24'!$L123</f>
        <v>0.5</v>
      </c>
      <c r="G84" s="82">
        <f>'[2]BE 2023-24'!$N123</f>
        <v>0</v>
      </c>
      <c r="H84" s="82">
        <f>'[2]BE 2023-24'!$P123</f>
        <v>0</v>
      </c>
      <c r="I84" s="82">
        <f>'[2]BE 2023-24'!$R123</f>
        <v>0</v>
      </c>
      <c r="J84" s="9">
        <f>+F84+G84+H84+I84</f>
        <v>0.5</v>
      </c>
    </row>
    <row r="85" spans="1:10" x14ac:dyDescent="0.3">
      <c r="A85" s="55">
        <v>43</v>
      </c>
      <c r="B85" s="44">
        <v>9</v>
      </c>
      <c r="C85" s="10" t="s">
        <v>99</v>
      </c>
      <c r="D85" s="45" t="s">
        <v>101</v>
      </c>
      <c r="E85" s="69">
        <v>10700001081</v>
      </c>
      <c r="F85" s="127">
        <f t="shared" ref="F85:I85" si="23">+F84+F83</f>
        <v>23</v>
      </c>
      <c r="G85" s="127">
        <f t="shared" si="23"/>
        <v>0</v>
      </c>
      <c r="H85" s="127">
        <f t="shared" si="23"/>
        <v>0</v>
      </c>
      <c r="I85" s="127">
        <f t="shared" si="23"/>
        <v>0</v>
      </c>
      <c r="J85" s="127">
        <f>+J84+J83</f>
        <v>23</v>
      </c>
    </row>
    <row r="86" spans="1:10" customFormat="1" x14ac:dyDescent="0.25">
      <c r="A86" s="20"/>
      <c r="B86" s="11"/>
      <c r="C86" s="22" t="s">
        <v>102</v>
      </c>
      <c r="D86" s="12"/>
      <c r="E86" s="21"/>
      <c r="F86" s="82">
        <f>'[2]BE 2023-24'!$L125</f>
        <v>27.5</v>
      </c>
      <c r="G86" s="82">
        <f>'[2]BE 2023-24'!$N125</f>
        <v>0</v>
      </c>
      <c r="H86" s="82">
        <f>'[2]BE 2023-24'!$P125</f>
        <v>0</v>
      </c>
      <c r="I86" s="82">
        <f>'[2]BE 2023-24'!$R125</f>
        <v>0</v>
      </c>
      <c r="J86" s="9">
        <f>+F86+G86+H86+I86</f>
        <v>27.5</v>
      </c>
    </row>
    <row r="87" spans="1:10" customFormat="1" x14ac:dyDescent="0.25">
      <c r="A87" s="20"/>
      <c r="B87" s="11"/>
      <c r="C87" s="22" t="s">
        <v>103</v>
      </c>
      <c r="D87" s="12"/>
      <c r="E87" s="21"/>
      <c r="F87" s="82">
        <f>'[2]BE 2023-24'!$L126</f>
        <v>0.5</v>
      </c>
      <c r="G87" s="82">
        <f>'[2]BE 2023-24'!$N126</f>
        <v>0</v>
      </c>
      <c r="H87" s="82">
        <f>'[2]BE 2023-24'!$P126</f>
        <v>0</v>
      </c>
      <c r="I87" s="82">
        <f>'[2]BE 2023-24'!$R126</f>
        <v>0</v>
      </c>
      <c r="J87" s="9">
        <f>+F87+G87+H87+I87</f>
        <v>0.5</v>
      </c>
    </row>
    <row r="88" spans="1:10" x14ac:dyDescent="0.3">
      <c r="A88" s="55">
        <v>44</v>
      </c>
      <c r="B88" s="44">
        <v>10</v>
      </c>
      <c r="C88" s="10" t="s">
        <v>104</v>
      </c>
      <c r="D88" s="45" t="s">
        <v>105</v>
      </c>
      <c r="E88" s="69">
        <v>10700001022</v>
      </c>
      <c r="F88" s="127">
        <f t="shared" ref="F88:I88" si="24">+F87+F86</f>
        <v>28</v>
      </c>
      <c r="G88" s="127">
        <f t="shared" si="24"/>
        <v>0</v>
      </c>
      <c r="H88" s="127">
        <f t="shared" si="24"/>
        <v>0</v>
      </c>
      <c r="I88" s="127">
        <f t="shared" si="24"/>
        <v>0</v>
      </c>
      <c r="J88" s="127">
        <f>+J87+J86</f>
        <v>28</v>
      </c>
    </row>
    <row r="89" spans="1:10" x14ac:dyDescent="0.3">
      <c r="A89" s="55">
        <v>46</v>
      </c>
      <c r="B89" s="44">
        <v>11</v>
      </c>
      <c r="C89" s="10" t="s">
        <v>106</v>
      </c>
      <c r="D89" s="45" t="s">
        <v>107</v>
      </c>
      <c r="E89" s="69">
        <v>10700001056</v>
      </c>
      <c r="F89" s="124">
        <f>'[2]BE 2023-24'!$L129</f>
        <v>25</v>
      </c>
      <c r="G89" s="124">
        <f>'[2]BE 2023-24'!$N129</f>
        <v>0</v>
      </c>
      <c r="H89" s="124">
        <f>'[2]BE 2023-24'!$P129</f>
        <v>0</v>
      </c>
      <c r="I89" s="124">
        <f>'[2]BE 2023-24'!$R129</f>
        <v>0</v>
      </c>
      <c r="J89" s="125">
        <f t="shared" ref="J89:J92" si="25">+F89+G89+H89+I89</f>
        <v>25</v>
      </c>
    </row>
    <row r="90" spans="1:10" x14ac:dyDescent="0.3">
      <c r="A90" s="55">
        <v>48</v>
      </c>
      <c r="B90" s="44">
        <v>12</v>
      </c>
      <c r="C90" s="10" t="s">
        <v>108</v>
      </c>
      <c r="D90" s="45" t="s">
        <v>109</v>
      </c>
      <c r="E90" s="69">
        <v>10700001058</v>
      </c>
      <c r="F90" s="124">
        <f>'[2]BE 2023-24'!$L131</f>
        <v>12.5</v>
      </c>
      <c r="G90" s="124">
        <f>'[2]BE 2023-24'!$N131</f>
        <v>0</v>
      </c>
      <c r="H90" s="124">
        <f>'[2]BE 2023-24'!$P131</f>
        <v>0.75</v>
      </c>
      <c r="I90" s="124">
        <f>'[2]BE 2023-24'!$R131</f>
        <v>0</v>
      </c>
      <c r="J90" s="125">
        <f t="shared" si="25"/>
        <v>13.25</v>
      </c>
    </row>
    <row r="91" spans="1:10" customFormat="1" ht="18.75" customHeight="1" x14ac:dyDescent="0.25">
      <c r="A91" s="20"/>
      <c r="B91" s="11"/>
      <c r="C91" s="22" t="s">
        <v>110</v>
      </c>
      <c r="D91" s="12"/>
      <c r="E91" s="21"/>
      <c r="F91" s="82">
        <f>'[2]BE 2023-24'!$L134</f>
        <v>88.75</v>
      </c>
      <c r="G91" s="82">
        <f>'[2]BE 2023-24'!$N134</f>
        <v>0</v>
      </c>
      <c r="H91" s="82">
        <f>'[2]BE 2023-24'!$P134</f>
        <v>0</v>
      </c>
      <c r="I91" s="82">
        <f>'[2]BE 2023-24'!$R134</f>
        <v>0</v>
      </c>
      <c r="J91" s="9">
        <f t="shared" si="25"/>
        <v>88.75</v>
      </c>
    </row>
    <row r="92" spans="1:10" customFormat="1" ht="37.5" customHeight="1" x14ac:dyDescent="0.25">
      <c r="A92" s="20"/>
      <c r="B92" s="11"/>
      <c r="C92" s="22" t="s">
        <v>111</v>
      </c>
      <c r="D92" s="12"/>
      <c r="E92" s="21"/>
      <c r="F92" s="82">
        <f>'[2]BE 2023-24'!$L135</f>
        <v>1</v>
      </c>
      <c r="G92" s="82">
        <f>'[2]BE 2023-24'!$N135</f>
        <v>0</v>
      </c>
      <c r="H92" s="82">
        <f>'[2]BE 2023-24'!$P135</f>
        <v>0</v>
      </c>
      <c r="I92" s="82">
        <f>'[2]BE 2023-24'!$R135</f>
        <v>0</v>
      </c>
      <c r="J92" s="9">
        <f t="shared" si="25"/>
        <v>1</v>
      </c>
    </row>
    <row r="93" spans="1:10" x14ac:dyDescent="0.3">
      <c r="A93" s="55">
        <v>51</v>
      </c>
      <c r="B93" s="44">
        <v>13</v>
      </c>
      <c r="C93" s="75" t="s">
        <v>237</v>
      </c>
      <c r="D93" s="45" t="s">
        <v>112</v>
      </c>
      <c r="E93" s="69">
        <v>10700001054</v>
      </c>
      <c r="F93" s="127">
        <f t="shared" ref="F93:I93" si="26">+F91+F92</f>
        <v>89.75</v>
      </c>
      <c r="G93" s="127">
        <f t="shared" si="26"/>
        <v>0</v>
      </c>
      <c r="H93" s="127">
        <f t="shared" si="26"/>
        <v>0</v>
      </c>
      <c r="I93" s="127">
        <f t="shared" si="26"/>
        <v>0</v>
      </c>
      <c r="J93" s="127">
        <f>+J91+J92</f>
        <v>89.75</v>
      </c>
    </row>
    <row r="94" spans="1:10" s="54" customFormat="1" x14ac:dyDescent="0.3">
      <c r="A94" s="52" t="s">
        <v>75</v>
      </c>
      <c r="B94" s="48"/>
      <c r="C94" s="71" t="s">
        <v>113</v>
      </c>
      <c r="D94" s="53"/>
      <c r="E94" s="53"/>
      <c r="F94" s="128">
        <f>F93+F90+F89+F88+F85+F82+F81+F80+F77+F74+F71+F70+F69</f>
        <v>535.5</v>
      </c>
      <c r="G94" s="128">
        <f t="shared" ref="G94:J94" si="27">G93+G90+G89+G88+G85+G82+G81+G80+G77+G74+G71+G70+G69</f>
        <v>33.25</v>
      </c>
      <c r="H94" s="128">
        <f t="shared" si="27"/>
        <v>2.5</v>
      </c>
      <c r="I94" s="128">
        <f t="shared" si="27"/>
        <v>6</v>
      </c>
      <c r="J94" s="128">
        <f t="shared" si="27"/>
        <v>577.25</v>
      </c>
    </row>
    <row r="95" spans="1:10" s="54" customFormat="1" x14ac:dyDescent="0.3">
      <c r="A95" s="52" t="s">
        <v>114</v>
      </c>
      <c r="B95" s="48"/>
      <c r="C95" s="50"/>
      <c r="D95" s="53"/>
      <c r="E95" s="53" t="s">
        <v>78</v>
      </c>
      <c r="F95" s="83"/>
      <c r="G95" s="83"/>
      <c r="H95" s="83"/>
      <c r="I95" s="83"/>
      <c r="J95" s="125"/>
    </row>
    <row r="96" spans="1:10" customFormat="1" x14ac:dyDescent="0.25">
      <c r="A96" s="20"/>
      <c r="B96" s="11"/>
      <c r="C96" s="22" t="s">
        <v>115</v>
      </c>
      <c r="D96" s="12"/>
      <c r="E96" s="21"/>
      <c r="F96" s="82">
        <f>'[2]BE 2023-24'!$L139</f>
        <v>36.25</v>
      </c>
      <c r="G96" s="82">
        <f>'[2]BE 2023-24'!$N139</f>
        <v>0</v>
      </c>
      <c r="H96" s="82">
        <f>'[2]BE 2023-24'!$P139</f>
        <v>0</v>
      </c>
      <c r="I96" s="82">
        <f>'[2]BE 2023-24'!$R139</f>
        <v>1.25</v>
      </c>
      <c r="J96" s="9">
        <f>+F96+G96+H96+I96</f>
        <v>37.5</v>
      </c>
    </row>
    <row r="97" spans="1:10" customFormat="1" x14ac:dyDescent="0.25">
      <c r="A97" s="20"/>
      <c r="B97" s="11"/>
      <c r="C97" s="22" t="s">
        <v>116</v>
      </c>
      <c r="D97" s="12"/>
      <c r="E97" s="21"/>
      <c r="F97" s="82">
        <f>'[2]BE 2023-24'!$L140</f>
        <v>12.5</v>
      </c>
      <c r="G97" s="82">
        <f>'[2]BE 2023-24'!$N140</f>
        <v>0</v>
      </c>
      <c r="H97" s="82">
        <f>'[2]BE 2023-24'!$P140</f>
        <v>0</v>
      </c>
      <c r="I97" s="82">
        <f>'[2]BE 2023-24'!$R140</f>
        <v>1.25</v>
      </c>
      <c r="J97" s="9">
        <f>+F97+G97+H97+I97</f>
        <v>13.75</v>
      </c>
    </row>
    <row r="98" spans="1:10" x14ac:dyDescent="0.3">
      <c r="A98" s="55">
        <v>53</v>
      </c>
      <c r="B98" s="44">
        <v>1</v>
      </c>
      <c r="C98" s="10" t="s">
        <v>115</v>
      </c>
      <c r="D98" s="45" t="s">
        <v>117</v>
      </c>
      <c r="E98" s="69">
        <v>10700001063</v>
      </c>
      <c r="F98" s="127">
        <f t="shared" ref="F98:I98" si="28">+F97+F96</f>
        <v>48.75</v>
      </c>
      <c r="G98" s="127">
        <f t="shared" si="28"/>
        <v>0</v>
      </c>
      <c r="H98" s="127">
        <f t="shared" si="28"/>
        <v>0</v>
      </c>
      <c r="I98" s="127">
        <f t="shared" si="28"/>
        <v>2.5</v>
      </c>
      <c r="J98" s="127">
        <f>+J97+J96</f>
        <v>51.25</v>
      </c>
    </row>
    <row r="99" spans="1:10" customFormat="1" x14ac:dyDescent="0.25">
      <c r="A99" s="20"/>
      <c r="B99" s="11"/>
      <c r="C99" s="22" t="s">
        <v>118</v>
      </c>
      <c r="D99" s="12"/>
      <c r="E99" s="24"/>
      <c r="F99" s="82">
        <f>'[2]BE 2023-24'!$L149</f>
        <v>185.25</v>
      </c>
      <c r="G99" s="82">
        <f>'[2]BE 2023-24'!$N149</f>
        <v>6.25</v>
      </c>
      <c r="H99" s="82">
        <f>'[2]BE 2023-24'!$P149</f>
        <v>1</v>
      </c>
      <c r="I99" s="82">
        <f>'[2]BE 2023-24'!$R149</f>
        <v>6.25</v>
      </c>
      <c r="J99" s="9">
        <f t="shared" ref="J99:J107" si="29">+F99+G99+H99+I99</f>
        <v>198.75</v>
      </c>
    </row>
    <row r="100" spans="1:10" customFormat="1" ht="37.5" x14ac:dyDescent="0.25">
      <c r="A100" s="20"/>
      <c r="B100" s="11"/>
      <c r="C100" s="22" t="s">
        <v>119</v>
      </c>
      <c r="D100" s="12"/>
      <c r="E100" s="24"/>
      <c r="F100" s="82">
        <f>'[2]BE 2023-24'!$L150</f>
        <v>0</v>
      </c>
      <c r="G100" s="82">
        <f>'[2]BE 2023-24'!$N150</f>
        <v>0</v>
      </c>
      <c r="H100" s="82">
        <f>'[2]BE 2023-24'!$P150</f>
        <v>0</v>
      </c>
      <c r="I100" s="82">
        <f>'[2]BE 2023-24'!$R150</f>
        <v>0</v>
      </c>
      <c r="J100" s="9">
        <f t="shared" si="29"/>
        <v>0</v>
      </c>
    </row>
    <row r="101" spans="1:10" customFormat="1" ht="37.5" x14ac:dyDescent="0.25">
      <c r="A101" s="20"/>
      <c r="B101" s="11"/>
      <c r="C101" s="22" t="s">
        <v>120</v>
      </c>
      <c r="D101" s="12"/>
      <c r="E101" s="24"/>
      <c r="F101" s="82">
        <f>'[2]BE 2023-24'!$L151</f>
        <v>0</v>
      </c>
      <c r="G101" s="82">
        <f>'[2]BE 2023-24'!$N151</f>
        <v>0</v>
      </c>
      <c r="H101" s="82">
        <f>'[2]BE 2023-24'!$P151</f>
        <v>0</v>
      </c>
      <c r="I101" s="82">
        <f>'[2]BE 2023-24'!$R151</f>
        <v>0</v>
      </c>
      <c r="J101" s="9">
        <f t="shared" si="29"/>
        <v>0</v>
      </c>
    </row>
    <row r="102" spans="1:10" customFormat="1" ht="37.5" x14ac:dyDescent="0.25">
      <c r="A102" s="20"/>
      <c r="B102" s="11"/>
      <c r="C102" s="22" t="s">
        <v>121</v>
      </c>
      <c r="D102" s="12"/>
      <c r="E102" s="24"/>
      <c r="F102" s="82">
        <f>'[2]BE 2023-24'!$L152</f>
        <v>2.5</v>
      </c>
      <c r="G102" s="82">
        <f>'[2]BE 2023-24'!$N152</f>
        <v>0</v>
      </c>
      <c r="H102" s="82">
        <f>'[2]BE 2023-24'!$P152</f>
        <v>0</v>
      </c>
      <c r="I102" s="82">
        <f>'[2]BE 2023-24'!$R152</f>
        <v>0</v>
      </c>
      <c r="J102" s="9">
        <f t="shared" si="29"/>
        <v>2.5</v>
      </c>
    </row>
    <row r="103" spans="1:10" customFormat="1" x14ac:dyDescent="0.25">
      <c r="A103" s="20"/>
      <c r="B103" s="11"/>
      <c r="C103" s="22" t="s">
        <v>122</v>
      </c>
      <c r="D103" s="12"/>
      <c r="E103" s="24"/>
      <c r="F103" s="82">
        <f>'[2]BE 2023-24'!$L153</f>
        <v>0</v>
      </c>
      <c r="G103" s="82">
        <f>'[2]BE 2023-24'!$N153</f>
        <v>0</v>
      </c>
      <c r="H103" s="82">
        <f>'[2]BE 2023-24'!$P153</f>
        <v>0</v>
      </c>
      <c r="I103" s="82">
        <f>'[2]BE 2023-24'!$R153</f>
        <v>0</v>
      </c>
      <c r="J103" s="9">
        <f t="shared" si="29"/>
        <v>0</v>
      </c>
    </row>
    <row r="104" spans="1:10" customFormat="1" x14ac:dyDescent="0.25">
      <c r="A104" s="20"/>
      <c r="B104" s="11"/>
      <c r="C104" s="22" t="s">
        <v>123</v>
      </c>
      <c r="D104" s="12"/>
      <c r="E104" s="24"/>
      <c r="F104" s="82">
        <f>'[2]BE 2023-24'!$L154</f>
        <v>0</v>
      </c>
      <c r="G104" s="82">
        <f>'[2]BE 2023-24'!$N154</f>
        <v>0</v>
      </c>
      <c r="H104" s="82">
        <f>'[2]BE 2023-24'!$P154</f>
        <v>0</v>
      </c>
      <c r="I104" s="82">
        <f>'[2]BE 2023-24'!$R154</f>
        <v>0</v>
      </c>
      <c r="J104" s="9">
        <f t="shared" si="29"/>
        <v>0</v>
      </c>
    </row>
    <row r="105" spans="1:10" customFormat="1" ht="37.5" x14ac:dyDescent="0.25">
      <c r="A105" s="20"/>
      <c r="B105" s="11"/>
      <c r="C105" s="22" t="s">
        <v>124</v>
      </c>
      <c r="D105" s="12"/>
      <c r="E105" s="24"/>
      <c r="F105" s="82">
        <f>'[2]BE 2023-24'!$L155</f>
        <v>0</v>
      </c>
      <c r="G105" s="82">
        <f>'[2]BE 2023-24'!$N155</f>
        <v>0</v>
      </c>
      <c r="H105" s="82">
        <f>'[2]BE 2023-24'!$P155</f>
        <v>0</v>
      </c>
      <c r="I105" s="82">
        <f>'[2]BE 2023-24'!$R155</f>
        <v>0</v>
      </c>
      <c r="J105" s="9">
        <f t="shared" si="29"/>
        <v>0</v>
      </c>
    </row>
    <row r="106" spans="1:10" customFormat="1" ht="37.5" x14ac:dyDescent="0.25">
      <c r="A106" s="20"/>
      <c r="B106" s="11"/>
      <c r="C106" s="22" t="s">
        <v>125</v>
      </c>
      <c r="D106" s="12"/>
      <c r="E106" s="24"/>
      <c r="F106" s="82">
        <f>'[2]BE 2023-24'!$L156</f>
        <v>0</v>
      </c>
      <c r="G106" s="82">
        <f>'[2]BE 2023-24'!$N156</f>
        <v>0</v>
      </c>
      <c r="H106" s="82">
        <f>'[2]BE 2023-24'!$P156</f>
        <v>0</v>
      </c>
      <c r="I106" s="82">
        <f>'[2]BE 2023-24'!$R156</f>
        <v>0</v>
      </c>
      <c r="J106" s="9">
        <f t="shared" si="29"/>
        <v>0</v>
      </c>
    </row>
    <row r="107" spans="1:10" customFormat="1" x14ac:dyDescent="0.25">
      <c r="A107" s="20"/>
      <c r="B107" s="11"/>
      <c r="C107" s="22" t="s">
        <v>126</v>
      </c>
      <c r="D107" s="12"/>
      <c r="E107" s="24"/>
      <c r="F107" s="82">
        <f>'[2]BE 2023-24'!$L157</f>
        <v>25</v>
      </c>
      <c r="G107" s="82">
        <f>'[2]BE 2023-24'!$N157</f>
        <v>0</v>
      </c>
      <c r="H107" s="82">
        <f>'[2]BE 2023-24'!$P157</f>
        <v>0</v>
      </c>
      <c r="I107" s="82">
        <f>'[2]BE 2023-24'!$R157</f>
        <v>2</v>
      </c>
      <c r="J107" s="9">
        <f t="shared" si="29"/>
        <v>27</v>
      </c>
    </row>
    <row r="108" spans="1:10" x14ac:dyDescent="0.3">
      <c r="A108" s="55">
        <v>56</v>
      </c>
      <c r="B108" s="44">
        <v>2</v>
      </c>
      <c r="C108" s="10" t="s">
        <v>118</v>
      </c>
      <c r="D108" s="45" t="s">
        <v>127</v>
      </c>
      <c r="E108" s="69">
        <v>10700001090</v>
      </c>
      <c r="F108" s="127">
        <f t="shared" ref="F108:I108" si="30">SUM(F99:F107)</f>
        <v>212.75</v>
      </c>
      <c r="G108" s="127">
        <f t="shared" si="30"/>
        <v>6.25</v>
      </c>
      <c r="H108" s="127">
        <f t="shared" si="30"/>
        <v>1</v>
      </c>
      <c r="I108" s="127">
        <f t="shared" si="30"/>
        <v>8.25</v>
      </c>
      <c r="J108" s="127">
        <f>SUM(J99:J107)</f>
        <v>228.25</v>
      </c>
    </row>
    <row r="109" spans="1:10" customFormat="1" x14ac:dyDescent="0.25">
      <c r="A109" s="20"/>
      <c r="B109" s="11"/>
      <c r="C109" s="22" t="s">
        <v>128</v>
      </c>
      <c r="D109" s="12"/>
      <c r="E109" s="21"/>
      <c r="F109" s="82">
        <f>'[2]BE 2023-24'!$L160</f>
        <v>27.5</v>
      </c>
      <c r="G109" s="82">
        <f>'[2]BE 2023-24'!$N160</f>
        <v>0</v>
      </c>
      <c r="H109" s="82">
        <f>'[2]BE 2023-24'!$P160</f>
        <v>0</v>
      </c>
      <c r="I109" s="82">
        <f>'[2]BE 2023-24'!$R160</f>
        <v>1.25</v>
      </c>
      <c r="J109" s="9">
        <f>+F109+G109+H109+I109</f>
        <v>28.75</v>
      </c>
    </row>
    <row r="110" spans="1:10" customFormat="1" ht="37.5" x14ac:dyDescent="0.25">
      <c r="A110" s="20"/>
      <c r="B110" s="11"/>
      <c r="C110" s="22" t="s">
        <v>129</v>
      </c>
      <c r="D110" s="12"/>
      <c r="E110" s="21"/>
      <c r="F110" s="82">
        <f>'[2]BE 2023-24'!$L161</f>
        <v>32.5</v>
      </c>
      <c r="G110" s="82">
        <f>'[2]BE 2023-24'!$N161</f>
        <v>5</v>
      </c>
      <c r="H110" s="82">
        <f>'[2]BE 2023-24'!$P161</f>
        <v>0</v>
      </c>
      <c r="I110" s="82">
        <f>'[2]BE 2023-24'!$R161</f>
        <v>0</v>
      </c>
      <c r="J110" s="9">
        <f>+F110+G110+H110+I110</f>
        <v>37.5</v>
      </c>
    </row>
    <row r="111" spans="1:10" x14ac:dyDescent="0.3">
      <c r="A111" s="55">
        <v>58</v>
      </c>
      <c r="B111" s="44">
        <v>3</v>
      </c>
      <c r="C111" s="10" t="s">
        <v>128</v>
      </c>
      <c r="D111" s="45" t="s">
        <v>130</v>
      </c>
      <c r="E111" s="69">
        <v>10700001035</v>
      </c>
      <c r="F111" s="127">
        <f t="shared" ref="F111:I111" si="31">+F110+F109</f>
        <v>60</v>
      </c>
      <c r="G111" s="127">
        <f t="shared" si="31"/>
        <v>5</v>
      </c>
      <c r="H111" s="127">
        <f t="shared" si="31"/>
        <v>0</v>
      </c>
      <c r="I111" s="127">
        <f t="shared" si="31"/>
        <v>1.25</v>
      </c>
      <c r="J111" s="127">
        <f>+J110+J109</f>
        <v>66.25</v>
      </c>
    </row>
    <row r="112" spans="1:10" customFormat="1" x14ac:dyDescent="0.25">
      <c r="A112" s="20"/>
      <c r="B112" s="11"/>
      <c r="C112" s="22" t="s">
        <v>131</v>
      </c>
      <c r="D112" s="12"/>
      <c r="E112" s="21"/>
      <c r="F112" s="82">
        <f>'[2]BE 2023-24'!$L164</f>
        <v>57.75</v>
      </c>
      <c r="G112" s="82">
        <f>'[2]BE 2023-24'!$N164</f>
        <v>0</v>
      </c>
      <c r="H112" s="82">
        <f>'[2]BE 2023-24'!$P164</f>
        <v>0</v>
      </c>
      <c r="I112" s="82">
        <f>'[2]BE 2023-24'!$R164</f>
        <v>0.25</v>
      </c>
      <c r="J112" s="9">
        <f>+F112+G112+H112+I112</f>
        <v>58</v>
      </c>
    </row>
    <row r="113" spans="1:10" customFormat="1" ht="37.5" x14ac:dyDescent="0.25">
      <c r="A113" s="20"/>
      <c r="B113" s="11"/>
      <c r="C113" s="22" t="s">
        <v>132</v>
      </c>
      <c r="D113" s="12"/>
      <c r="E113" s="21"/>
      <c r="F113" s="82">
        <f>'[2]BE 2023-24'!$L165</f>
        <v>2.5</v>
      </c>
      <c r="G113" s="82">
        <f>'[2]BE 2023-24'!$N165</f>
        <v>0</v>
      </c>
      <c r="H113" s="82">
        <f>'[2]BE 2023-24'!$P165</f>
        <v>0</v>
      </c>
      <c r="I113" s="82">
        <f>'[2]BE 2023-24'!$R165</f>
        <v>0</v>
      </c>
      <c r="J113" s="9">
        <f>+F113+G113+H113+I113</f>
        <v>2.5</v>
      </c>
    </row>
    <row r="114" spans="1:10" x14ac:dyDescent="0.3">
      <c r="A114" s="55">
        <v>60</v>
      </c>
      <c r="B114" s="44">
        <v>4</v>
      </c>
      <c r="C114" s="10" t="s">
        <v>131</v>
      </c>
      <c r="D114" s="45" t="s">
        <v>133</v>
      </c>
      <c r="E114" s="69">
        <v>10700001040</v>
      </c>
      <c r="F114" s="127">
        <f t="shared" ref="F114:I114" si="32">+F113+F112</f>
        <v>60.25</v>
      </c>
      <c r="G114" s="127">
        <f t="shared" si="32"/>
        <v>0</v>
      </c>
      <c r="H114" s="127">
        <f t="shared" si="32"/>
        <v>0</v>
      </c>
      <c r="I114" s="127">
        <f t="shared" si="32"/>
        <v>0.25</v>
      </c>
      <c r="J114" s="127">
        <f>+J113+J112</f>
        <v>60.5</v>
      </c>
    </row>
    <row r="115" spans="1:10" x14ac:dyDescent="0.3">
      <c r="A115" s="55">
        <v>61</v>
      </c>
      <c r="B115" s="44">
        <v>5</v>
      </c>
      <c r="C115" s="10" t="s">
        <v>134</v>
      </c>
      <c r="D115" s="45" t="s">
        <v>135</v>
      </c>
      <c r="E115" s="69">
        <v>10700001066</v>
      </c>
      <c r="F115" s="124">
        <f>'[2]BE 2023-24'!$L167</f>
        <v>32.5</v>
      </c>
      <c r="G115" s="124">
        <f>'[2]BE 2023-24'!$N167</f>
        <v>0</v>
      </c>
      <c r="H115" s="124">
        <f>'[2]BE 2023-24'!$P167</f>
        <v>0.5</v>
      </c>
      <c r="I115" s="124">
        <f>'[2]BE 2023-24'!$R167</f>
        <v>2.5</v>
      </c>
      <c r="J115" s="125">
        <f>+F115+G115+H115+I115</f>
        <v>35.5</v>
      </c>
    </row>
    <row r="116" spans="1:10" customFormat="1" x14ac:dyDescent="0.25">
      <c r="A116" s="20"/>
      <c r="B116" s="11"/>
      <c r="C116" s="22" t="s">
        <v>136</v>
      </c>
      <c r="D116" s="12"/>
      <c r="E116" s="24"/>
      <c r="F116" s="82">
        <f>'[2]BE 2023-24'!$L168</f>
        <v>25</v>
      </c>
      <c r="G116" s="82">
        <f>'[2]BE 2023-24'!$N168</f>
        <v>2.5</v>
      </c>
      <c r="H116" s="82">
        <f>'[2]BE 2023-24'!$P168</f>
        <v>0</v>
      </c>
      <c r="I116" s="82">
        <f>'[2]BE 2023-24'!$R168</f>
        <v>1.25</v>
      </c>
      <c r="J116" s="9">
        <f>+F116+G116+H116+I116</f>
        <v>28.75</v>
      </c>
    </row>
    <row r="117" spans="1:10" customFormat="1" ht="37.5" x14ac:dyDescent="0.25">
      <c r="A117" s="20"/>
      <c r="B117" s="11"/>
      <c r="C117" s="22" t="s">
        <v>137</v>
      </c>
      <c r="D117" s="12"/>
      <c r="E117" s="24"/>
      <c r="F117" s="82">
        <f>'[2]BE 2023-24'!$L169</f>
        <v>14</v>
      </c>
      <c r="G117" s="82">
        <f>'[2]BE 2023-24'!$N169</f>
        <v>0</v>
      </c>
      <c r="H117" s="82">
        <f>'[2]BE 2023-24'!$P169</f>
        <v>0</v>
      </c>
      <c r="I117" s="82">
        <f>'[2]BE 2023-24'!$R169</f>
        <v>0</v>
      </c>
      <c r="J117" s="9">
        <f>+F117+G117+H117+I117</f>
        <v>14</v>
      </c>
    </row>
    <row r="118" spans="1:10" x14ac:dyDescent="0.3">
      <c r="A118" s="55">
        <v>62</v>
      </c>
      <c r="B118" s="44">
        <v>6</v>
      </c>
      <c r="C118" s="10" t="s">
        <v>136</v>
      </c>
      <c r="D118" s="45" t="s">
        <v>138</v>
      </c>
      <c r="E118" s="69">
        <v>10700001034</v>
      </c>
      <c r="F118" s="127">
        <f t="shared" ref="F118:I118" si="33">+F117+F116</f>
        <v>39</v>
      </c>
      <c r="G118" s="127">
        <f t="shared" si="33"/>
        <v>2.5</v>
      </c>
      <c r="H118" s="127">
        <f t="shared" si="33"/>
        <v>0</v>
      </c>
      <c r="I118" s="127">
        <f t="shared" si="33"/>
        <v>1.25</v>
      </c>
      <c r="J118" s="127">
        <f>+J117+J116</f>
        <v>42.75</v>
      </c>
    </row>
    <row r="119" spans="1:10" x14ac:dyDescent="0.3">
      <c r="A119" s="55">
        <v>63</v>
      </c>
      <c r="B119" s="44">
        <v>7</v>
      </c>
      <c r="C119" s="10" t="s">
        <v>139</v>
      </c>
      <c r="D119" s="45" t="s">
        <v>140</v>
      </c>
      <c r="E119" s="69">
        <v>10700001037</v>
      </c>
      <c r="F119" s="124">
        <f>'[2]BE 2023-24'!$L171</f>
        <v>47.5</v>
      </c>
      <c r="G119" s="124">
        <f>'[2]BE 2023-24'!$N171</f>
        <v>2.5</v>
      </c>
      <c r="H119" s="124">
        <f>'[2]BE 2023-24'!$P171</f>
        <v>0</v>
      </c>
      <c r="I119" s="124">
        <f>'[2]BE 2023-24'!$R171</f>
        <v>1.25</v>
      </c>
      <c r="J119" s="125">
        <f>+F119+G119+H119+I119</f>
        <v>51.25</v>
      </c>
    </row>
    <row r="120" spans="1:10" x14ac:dyDescent="0.3">
      <c r="A120" s="55">
        <v>64</v>
      </c>
      <c r="B120" s="44">
        <v>8</v>
      </c>
      <c r="C120" s="10" t="s">
        <v>141</v>
      </c>
      <c r="D120" s="45" t="s">
        <v>142</v>
      </c>
      <c r="E120" s="69">
        <v>10700001036</v>
      </c>
      <c r="F120" s="124">
        <f>'[2]BE 2023-24'!$L172</f>
        <v>0</v>
      </c>
      <c r="G120" s="124">
        <f>'[2]BE 2023-24'!$N172</f>
        <v>32.5</v>
      </c>
      <c r="H120" s="124">
        <f>'[2]BE 2023-24'!$P172</f>
        <v>1.25</v>
      </c>
      <c r="I120" s="124">
        <f>'[2]BE 2023-24'!$R172</f>
        <v>0</v>
      </c>
      <c r="J120" s="125">
        <f>+F120+G120+H120+I120</f>
        <v>33.75</v>
      </c>
    </row>
    <row r="121" spans="1:10" customFormat="1" x14ac:dyDescent="0.25">
      <c r="A121" s="20"/>
      <c r="B121" s="11"/>
      <c r="C121" s="10" t="s">
        <v>143</v>
      </c>
      <c r="D121" s="12"/>
      <c r="E121" s="25"/>
      <c r="F121" s="82">
        <f>'[2]BE 2023-24'!$L173</f>
        <v>0</v>
      </c>
      <c r="G121" s="82">
        <f>'[2]BE 2023-24'!$N173</f>
        <v>27.5</v>
      </c>
      <c r="H121" s="82">
        <f>'[3]BE 2023-24'!$P$173</f>
        <v>3</v>
      </c>
      <c r="I121" s="82">
        <f>'[2]BE 2023-24'!$R173</f>
        <v>1.5</v>
      </c>
      <c r="J121" s="9">
        <f>+F121+G121+H121+I121</f>
        <v>32</v>
      </c>
    </row>
    <row r="122" spans="1:10" customFormat="1" x14ac:dyDescent="0.25">
      <c r="A122" s="20"/>
      <c r="B122" s="11"/>
      <c r="C122" s="10" t="s">
        <v>144</v>
      </c>
      <c r="D122" s="12"/>
      <c r="E122" s="25"/>
      <c r="F122" s="82">
        <f>'[2]BE 2023-24'!$L174</f>
        <v>2.5</v>
      </c>
      <c r="G122" s="82">
        <f>'[2]BE 2023-24'!$N174</f>
        <v>25</v>
      </c>
      <c r="H122" s="82">
        <f>'[2]BE 2023-24'!$P174</f>
        <v>2.5</v>
      </c>
      <c r="I122" s="82">
        <f>'[2]BE 2023-24'!$R174</f>
        <v>2.5</v>
      </c>
      <c r="J122" s="9">
        <f>+F122+G122+H122+I122</f>
        <v>32.5</v>
      </c>
    </row>
    <row r="123" spans="1:10" customFormat="1" x14ac:dyDescent="0.25">
      <c r="A123" s="20"/>
      <c r="B123" s="11"/>
      <c r="C123" s="10" t="s">
        <v>145</v>
      </c>
      <c r="D123" s="12"/>
      <c r="E123" s="25"/>
      <c r="F123" s="82">
        <f>'[2]BE 2023-24'!$L175</f>
        <v>0</v>
      </c>
      <c r="G123" s="82">
        <f>'[2]BE 2023-24'!$N175</f>
        <v>0</v>
      </c>
      <c r="H123" s="82">
        <f>'[2]BE 2023-24'!$P175</f>
        <v>0</v>
      </c>
      <c r="I123" s="82">
        <f>'[2]BE 2023-24'!$R175</f>
        <v>0</v>
      </c>
      <c r="J123" s="9">
        <f>+F123+G123+H123+I123</f>
        <v>0</v>
      </c>
    </row>
    <row r="124" spans="1:10" x14ac:dyDescent="0.3">
      <c r="A124" s="55">
        <v>65</v>
      </c>
      <c r="B124" s="44">
        <v>9</v>
      </c>
      <c r="C124" s="10" t="s">
        <v>146</v>
      </c>
      <c r="D124" s="45" t="s">
        <v>147</v>
      </c>
      <c r="E124" s="69">
        <v>10700001065</v>
      </c>
      <c r="F124" s="127">
        <f t="shared" ref="F124:I124" si="34">+F123+F122+F121</f>
        <v>2.5</v>
      </c>
      <c r="G124" s="127">
        <f t="shared" si="34"/>
        <v>52.5</v>
      </c>
      <c r="H124" s="127">
        <f t="shared" si="34"/>
        <v>5.5</v>
      </c>
      <c r="I124" s="127">
        <f t="shared" si="34"/>
        <v>4</v>
      </c>
      <c r="J124" s="127">
        <f>+J123+J122+J121</f>
        <v>64.5</v>
      </c>
    </row>
    <row r="125" spans="1:10" x14ac:dyDescent="0.3">
      <c r="A125" s="55">
        <v>67</v>
      </c>
      <c r="B125" s="44">
        <v>10</v>
      </c>
      <c r="C125" s="10" t="s">
        <v>148</v>
      </c>
      <c r="D125" s="45" t="s">
        <v>149</v>
      </c>
      <c r="E125" s="69">
        <v>10700001061</v>
      </c>
      <c r="F125" s="124">
        <f>'[2]BE 2023-24'!$L178</f>
        <v>25</v>
      </c>
      <c r="G125" s="124">
        <f>'[2]BE 2023-24'!$N178</f>
        <v>2.5</v>
      </c>
      <c r="H125" s="124">
        <f>'[2]BE 2023-24'!$P178</f>
        <v>0</v>
      </c>
      <c r="I125" s="124">
        <f>'[2]BE 2023-24'!$R178</f>
        <v>2.5</v>
      </c>
      <c r="J125" s="125">
        <f>+F125+G125+H125+I125</f>
        <v>30</v>
      </c>
    </row>
    <row r="126" spans="1:10" x14ac:dyDescent="0.3">
      <c r="A126" s="55">
        <v>69</v>
      </c>
      <c r="B126" s="44">
        <v>11</v>
      </c>
      <c r="C126" s="47" t="s">
        <v>150</v>
      </c>
      <c r="D126" s="45" t="s">
        <v>151</v>
      </c>
      <c r="E126" s="69">
        <v>10700001039</v>
      </c>
      <c r="F126" s="124">
        <f>'[2]BE 2023-24'!$L182</f>
        <v>15</v>
      </c>
      <c r="G126" s="124">
        <f>'[2]BE 2023-24'!$N182</f>
        <v>0</v>
      </c>
      <c r="H126" s="124">
        <f>'[2]BE 2023-24'!$P182</f>
        <v>0</v>
      </c>
      <c r="I126" s="124">
        <f>'[2]BE 2023-24'!$R182</f>
        <v>2.5</v>
      </c>
      <c r="J126" s="125">
        <f>+F126+G126+H126+I126</f>
        <v>17.5</v>
      </c>
    </row>
    <row r="127" spans="1:10" customFormat="1" x14ac:dyDescent="0.25">
      <c r="A127" s="20"/>
      <c r="B127" s="11"/>
      <c r="C127" s="22" t="s">
        <v>152</v>
      </c>
      <c r="D127" s="12"/>
      <c r="E127" s="23"/>
      <c r="F127" s="82">
        <f>'[2]BE 2023-24'!$L183</f>
        <v>50</v>
      </c>
      <c r="G127" s="82">
        <f>'[2]BE 2023-24'!$N183</f>
        <v>6.25</v>
      </c>
      <c r="H127" s="82">
        <f>'[2]BE 2023-24'!$P183</f>
        <v>0</v>
      </c>
      <c r="I127" s="82">
        <f>'[2]BE 2023-24'!$R183</f>
        <v>3.75</v>
      </c>
      <c r="J127" s="9">
        <f>+F127+G127+H127+I127</f>
        <v>60</v>
      </c>
    </row>
    <row r="128" spans="1:10" customFormat="1" ht="37.5" x14ac:dyDescent="0.25">
      <c r="A128" s="20"/>
      <c r="B128" s="11"/>
      <c r="C128" s="22" t="s">
        <v>153</v>
      </c>
      <c r="D128" s="12"/>
      <c r="E128" s="23"/>
      <c r="F128" s="82">
        <f>'[2]BE 2023-24'!$L184</f>
        <v>37.5</v>
      </c>
      <c r="G128" s="82">
        <f>'[2]BE 2023-24'!$N184</f>
        <v>18.75</v>
      </c>
      <c r="H128" s="82">
        <f>'[2]BE 2023-24'!$P184</f>
        <v>0</v>
      </c>
      <c r="I128" s="82">
        <f>'[2]BE 2023-24'!$R184</f>
        <v>2.5</v>
      </c>
      <c r="J128" s="9">
        <f>+F128+G128+H128+I128</f>
        <v>58.75</v>
      </c>
    </row>
    <row r="129" spans="1:14" customFormat="1" ht="37.5" x14ac:dyDescent="0.25">
      <c r="A129" s="20"/>
      <c r="B129" s="11"/>
      <c r="C129" s="22" t="s">
        <v>154</v>
      </c>
      <c r="D129" s="12"/>
      <c r="E129" s="23"/>
      <c r="F129" s="82">
        <f>'[2]BE 2023-24'!$L185</f>
        <v>0</v>
      </c>
      <c r="G129" s="82">
        <f>'[2]BE 2023-24'!$N185</f>
        <v>0</v>
      </c>
      <c r="H129" s="82">
        <f>'[2]BE 2023-24'!$P185</f>
        <v>0</v>
      </c>
      <c r="I129" s="82">
        <f>'[2]BE 2023-24'!$R185</f>
        <v>0</v>
      </c>
      <c r="J129" s="9">
        <f>+F129+G129+H129+I129</f>
        <v>0</v>
      </c>
    </row>
    <row r="130" spans="1:14" ht="18" customHeight="1" x14ac:dyDescent="0.3">
      <c r="A130" s="55">
        <v>70</v>
      </c>
      <c r="B130" s="44">
        <v>12</v>
      </c>
      <c r="C130" s="70" t="s">
        <v>152</v>
      </c>
      <c r="D130" s="45" t="s">
        <v>155</v>
      </c>
      <c r="E130" s="69">
        <v>10700001038</v>
      </c>
      <c r="F130" s="127">
        <f t="shared" ref="F130:I130" si="35">+F129+F128+F127</f>
        <v>87.5</v>
      </c>
      <c r="G130" s="127">
        <f t="shared" si="35"/>
        <v>25</v>
      </c>
      <c r="H130" s="127">
        <f t="shared" si="35"/>
        <v>0</v>
      </c>
      <c r="I130" s="127">
        <f t="shared" si="35"/>
        <v>6.25</v>
      </c>
      <c r="J130" s="127">
        <f>+J129+J128+J127</f>
        <v>118.75</v>
      </c>
    </row>
    <row r="131" spans="1:14" s="54" customFormat="1" x14ac:dyDescent="0.3">
      <c r="A131" s="52" t="s">
        <v>75</v>
      </c>
      <c r="B131" s="48"/>
      <c r="C131" s="50" t="s">
        <v>156</v>
      </c>
      <c r="D131" s="53"/>
      <c r="E131" s="53"/>
      <c r="F131" s="128">
        <f>+F130+F126+F125+F124+F120+F119+F118+F114+F115+F111+F108+F98</f>
        <v>630.75</v>
      </c>
      <c r="G131" s="128">
        <f t="shared" ref="G131:J131" si="36">+G130+G126+G125+G124+G120+G119+G118+G114+G115+G111+G108+G98</f>
        <v>128.75</v>
      </c>
      <c r="H131" s="128">
        <f t="shared" si="36"/>
        <v>8.25</v>
      </c>
      <c r="I131" s="128">
        <f t="shared" si="36"/>
        <v>32.5</v>
      </c>
      <c r="J131" s="128">
        <f t="shared" si="36"/>
        <v>800.25</v>
      </c>
      <c r="K131" s="107"/>
      <c r="L131" s="107"/>
      <c r="N131" s="107"/>
    </row>
    <row r="132" spans="1:14" s="54" customFormat="1" x14ac:dyDescent="0.3">
      <c r="A132" s="59" t="s">
        <v>157</v>
      </c>
      <c r="B132" s="48"/>
      <c r="C132" s="50"/>
      <c r="D132" s="53"/>
      <c r="E132" s="53" t="s">
        <v>78</v>
      </c>
      <c r="F132" s="18"/>
      <c r="G132" s="18"/>
      <c r="H132" s="18"/>
      <c r="I132" s="18"/>
      <c r="J132" s="53"/>
    </row>
    <row r="133" spans="1:14" customFormat="1" x14ac:dyDescent="0.25">
      <c r="A133" s="20"/>
      <c r="B133" s="11"/>
      <c r="C133" s="10" t="s">
        <v>158</v>
      </c>
      <c r="D133" s="12"/>
      <c r="E133" s="23"/>
      <c r="F133" s="82">
        <f>'[2]BE 2023-24'!$L190</f>
        <v>74.09</v>
      </c>
      <c r="G133" s="82">
        <f>'[2]BE 2023-24'!$N190</f>
        <v>0</v>
      </c>
      <c r="H133" s="82">
        <f>'[2]BE 2023-24'!$P190</f>
        <v>3.75</v>
      </c>
      <c r="I133" s="82">
        <f>'[2]BE 2023-24'!$R190</f>
        <v>13.75</v>
      </c>
      <c r="J133" s="9">
        <f>+F133+G133+H133+I133</f>
        <v>91.59</v>
      </c>
    </row>
    <row r="134" spans="1:14" customFormat="1" ht="37.5" x14ac:dyDescent="0.25">
      <c r="A134" s="20"/>
      <c r="B134" s="11"/>
      <c r="C134" s="10" t="s">
        <v>159</v>
      </c>
      <c r="D134" s="12"/>
      <c r="E134" s="23"/>
      <c r="F134" s="82">
        <f>'[2]BE 2023-24'!$L191</f>
        <v>3.23</v>
      </c>
      <c r="G134" s="82">
        <f>'[2]BE 2023-24'!$N191</f>
        <v>0</v>
      </c>
      <c r="H134" s="82">
        <f>'[2]BE 2023-24'!$P191</f>
        <v>0</v>
      </c>
      <c r="I134" s="82">
        <f>'[2]BE 2023-24'!$R191</f>
        <v>0.5</v>
      </c>
      <c r="J134" s="9">
        <f>+F134+G134+H134+I134</f>
        <v>3.73</v>
      </c>
    </row>
    <row r="135" spans="1:14" customFormat="1" ht="37.5" x14ac:dyDescent="0.25">
      <c r="A135" s="20"/>
      <c r="B135" s="11"/>
      <c r="C135" s="10" t="s">
        <v>160</v>
      </c>
      <c r="D135" s="12"/>
      <c r="E135" s="23"/>
      <c r="F135" s="82">
        <f>'[2]BE 2023-24'!$L192</f>
        <v>6.46</v>
      </c>
      <c r="G135" s="82">
        <f>'[2]BE 2023-24'!$N192</f>
        <v>0</v>
      </c>
      <c r="H135" s="82">
        <f>'[2]BE 2023-24'!$P192</f>
        <v>0</v>
      </c>
      <c r="I135" s="82">
        <f>'[2]BE 2023-24'!$R192</f>
        <v>0.75</v>
      </c>
      <c r="J135" s="9">
        <f>+F135+G135+H135+I135</f>
        <v>7.21</v>
      </c>
    </row>
    <row r="136" spans="1:14" x14ac:dyDescent="0.3">
      <c r="A136" s="55">
        <v>72</v>
      </c>
      <c r="B136" s="44">
        <v>1</v>
      </c>
      <c r="C136" s="10" t="s">
        <v>158</v>
      </c>
      <c r="D136" s="45" t="s">
        <v>161</v>
      </c>
      <c r="E136" s="69">
        <v>10700001043</v>
      </c>
      <c r="F136" s="127">
        <f t="shared" ref="F136:I136" si="37">+F135+F134+F133</f>
        <v>83.78</v>
      </c>
      <c r="G136" s="127">
        <f t="shared" si="37"/>
        <v>0</v>
      </c>
      <c r="H136" s="127">
        <f t="shared" si="37"/>
        <v>3.75</v>
      </c>
      <c r="I136" s="127">
        <f t="shared" si="37"/>
        <v>15</v>
      </c>
      <c r="J136" s="127">
        <f>+J135+J134+J133</f>
        <v>102.53</v>
      </c>
    </row>
    <row r="137" spans="1:14" customFormat="1" x14ac:dyDescent="0.25">
      <c r="A137" s="20"/>
      <c r="B137" s="11"/>
      <c r="C137" s="10" t="s">
        <v>162</v>
      </c>
      <c r="D137" s="12"/>
      <c r="E137" s="23"/>
      <c r="F137" s="82">
        <f>'[2]BE 2023-24'!$L195</f>
        <v>49.41</v>
      </c>
      <c r="G137" s="82">
        <f>'[2]BE 2023-24'!$N195</f>
        <v>0</v>
      </c>
      <c r="H137" s="82">
        <f>'[2]BE 2023-24'!$P195</f>
        <v>0</v>
      </c>
      <c r="I137" s="82">
        <f>'[2]BE 2023-24'!$R195</f>
        <v>4.5</v>
      </c>
      <c r="J137" s="9">
        <f>+F137+G137+H137+I137</f>
        <v>53.91</v>
      </c>
    </row>
    <row r="138" spans="1:14" customFormat="1" x14ac:dyDescent="0.25">
      <c r="A138" s="20"/>
      <c r="B138" s="11"/>
      <c r="C138" s="10" t="s">
        <v>163</v>
      </c>
      <c r="D138" s="12"/>
      <c r="E138" s="23"/>
      <c r="F138" s="82">
        <f>'[2]BE 2023-24'!$L196</f>
        <v>0</v>
      </c>
      <c r="G138" s="82">
        <f>'[2]BE 2023-24'!$N196</f>
        <v>0</v>
      </c>
      <c r="H138" s="82">
        <f>'[2]BE 2023-24'!$P196</f>
        <v>0</v>
      </c>
      <c r="I138" s="82">
        <f>'[2]BE 2023-24'!$R196</f>
        <v>0</v>
      </c>
      <c r="J138" s="9">
        <f>+F138+G138+H138+I138</f>
        <v>0</v>
      </c>
    </row>
    <row r="139" spans="1:14" x14ac:dyDescent="0.3">
      <c r="A139" s="55">
        <v>74</v>
      </c>
      <c r="B139" s="44">
        <v>2</v>
      </c>
      <c r="C139" s="10" t="s">
        <v>162</v>
      </c>
      <c r="D139" s="45" t="s">
        <v>164</v>
      </c>
      <c r="E139" s="69">
        <v>10700001045</v>
      </c>
      <c r="F139" s="127">
        <f t="shared" ref="F139:I139" si="38">+F138+F137</f>
        <v>49.41</v>
      </c>
      <c r="G139" s="127">
        <f t="shared" si="38"/>
        <v>0</v>
      </c>
      <c r="H139" s="127">
        <f t="shared" si="38"/>
        <v>0</v>
      </c>
      <c r="I139" s="127">
        <f t="shared" si="38"/>
        <v>4.5</v>
      </c>
      <c r="J139" s="127">
        <f>+J138+J137</f>
        <v>53.91</v>
      </c>
    </row>
    <row r="140" spans="1:14" x14ac:dyDescent="0.3">
      <c r="A140" s="55">
        <v>76</v>
      </c>
      <c r="B140" s="44">
        <v>3</v>
      </c>
      <c r="C140" s="47" t="s">
        <v>165</v>
      </c>
      <c r="D140" s="45" t="s">
        <v>166</v>
      </c>
      <c r="E140" s="69">
        <v>10700001044</v>
      </c>
      <c r="F140" s="124">
        <f>'[2]BE 2023-24'!$L199</f>
        <v>25</v>
      </c>
      <c r="G140" s="124">
        <f>'[2]BE 2023-24'!$N199</f>
        <v>0</v>
      </c>
      <c r="H140" s="124">
        <f>'[2]BE 2023-24'!$P199</f>
        <v>0</v>
      </c>
      <c r="I140" s="124">
        <f>'[2]BE 2023-24'!$R199</f>
        <v>2.25</v>
      </c>
      <c r="J140" s="125">
        <f t="shared" ref="J140:J146" si="39">+F140+G140+H140+I140</f>
        <v>27.25</v>
      </c>
    </row>
    <row r="141" spans="1:14" customFormat="1" x14ac:dyDescent="0.25">
      <c r="A141" s="20"/>
      <c r="B141" s="11"/>
      <c r="C141" s="10" t="s">
        <v>167</v>
      </c>
      <c r="D141" s="12"/>
      <c r="E141" s="26"/>
      <c r="F141" s="82">
        <f>'[2]BE 2023-24'!$L201</f>
        <v>37.33</v>
      </c>
      <c r="G141" s="82">
        <f>'[2]BE 2023-24'!$N201</f>
        <v>0</v>
      </c>
      <c r="H141" s="82">
        <f>'[2]BE 2023-24'!$P201</f>
        <v>0</v>
      </c>
      <c r="I141" s="82">
        <f>'[2]BE 2023-24'!$R201</f>
        <v>1.75</v>
      </c>
      <c r="J141" s="9">
        <f t="shared" si="39"/>
        <v>39.08</v>
      </c>
    </row>
    <row r="142" spans="1:14" customFormat="1" x14ac:dyDescent="0.25">
      <c r="A142" s="20"/>
      <c r="B142" s="11"/>
      <c r="C142" s="10" t="s">
        <v>168</v>
      </c>
      <c r="D142" s="12"/>
      <c r="E142" s="26"/>
      <c r="F142" s="82">
        <f>'[2]BE 2023-24'!$L202</f>
        <v>18.350000000000001</v>
      </c>
      <c r="G142" s="82">
        <f>'[2]BE 2023-24'!$N202</f>
        <v>0</v>
      </c>
      <c r="H142" s="82">
        <f>'[2]BE 2023-24'!$P202</f>
        <v>0</v>
      </c>
      <c r="I142" s="82">
        <f>'[2]BE 2023-24'!$R202</f>
        <v>0</v>
      </c>
      <c r="J142" s="9">
        <f t="shared" si="39"/>
        <v>18.350000000000001</v>
      </c>
    </row>
    <row r="143" spans="1:14" customFormat="1" x14ac:dyDescent="0.25">
      <c r="A143" s="20"/>
      <c r="B143" s="11"/>
      <c r="C143" s="10" t="s">
        <v>169</v>
      </c>
      <c r="D143" s="12"/>
      <c r="E143" s="26"/>
      <c r="F143" s="82">
        <f>'[2]BE 2023-24'!$L203</f>
        <v>1.3</v>
      </c>
      <c r="G143" s="82">
        <f>'[2]BE 2023-24'!$N203</f>
        <v>0</v>
      </c>
      <c r="H143" s="82">
        <f>'[2]BE 2023-24'!$P203</f>
        <v>0</v>
      </c>
      <c r="I143" s="82">
        <f>'[2]BE 2023-24'!$R203</f>
        <v>0</v>
      </c>
      <c r="J143" s="9">
        <f t="shared" si="39"/>
        <v>1.3</v>
      </c>
    </row>
    <row r="144" spans="1:14" customFormat="1" x14ac:dyDescent="0.25">
      <c r="A144" s="20"/>
      <c r="B144" s="11"/>
      <c r="C144" s="10" t="s">
        <v>170</v>
      </c>
      <c r="D144" s="12"/>
      <c r="E144" s="26"/>
      <c r="F144" s="82">
        <f>'[2]BE 2023-24'!$L204</f>
        <v>0</v>
      </c>
      <c r="G144" s="82">
        <f>'[2]BE 2023-24'!$N204</f>
        <v>0</v>
      </c>
      <c r="H144" s="82">
        <f>'[2]BE 2023-24'!$P204</f>
        <v>0</v>
      </c>
      <c r="I144" s="82">
        <f>'[2]BE 2023-24'!$R204</f>
        <v>0.78</v>
      </c>
      <c r="J144" s="9">
        <f t="shared" si="39"/>
        <v>0.78</v>
      </c>
    </row>
    <row r="145" spans="1:10" customFormat="1" x14ac:dyDescent="0.25">
      <c r="A145" s="20"/>
      <c r="B145" s="11"/>
      <c r="C145" s="10" t="s">
        <v>171</v>
      </c>
      <c r="D145" s="12"/>
      <c r="E145" s="26"/>
      <c r="F145" s="82">
        <f>'[2]BE 2023-24'!$L205</f>
        <v>4.84</v>
      </c>
      <c r="G145" s="82">
        <f>'[2]BE 2023-24'!$N205</f>
        <v>0</v>
      </c>
      <c r="H145" s="82">
        <f>'[2]BE 2023-24'!$P205</f>
        <v>0</v>
      </c>
      <c r="I145" s="82">
        <f>'[2]BE 2023-24'!$R205</f>
        <v>0</v>
      </c>
      <c r="J145" s="9">
        <f t="shared" si="39"/>
        <v>4.84</v>
      </c>
    </row>
    <row r="146" spans="1:10" customFormat="1" ht="37.5" x14ac:dyDescent="0.25">
      <c r="A146" s="20"/>
      <c r="B146" s="11"/>
      <c r="C146" s="10" t="s">
        <v>172</v>
      </c>
      <c r="D146" s="12"/>
      <c r="E146" s="26"/>
      <c r="F146" s="82">
        <f>'[2]BE 2023-24'!$L206</f>
        <v>15.23</v>
      </c>
      <c r="G146" s="82">
        <f>'[2]BE 2023-24'!$N206</f>
        <v>0</v>
      </c>
      <c r="H146" s="82">
        <f>'[2]BE 2023-24'!$P206</f>
        <v>0</v>
      </c>
      <c r="I146" s="82">
        <f>'[2]BE 2023-24'!$R206</f>
        <v>1.1399999999999999</v>
      </c>
      <c r="J146" s="9">
        <f t="shared" si="39"/>
        <v>16.37</v>
      </c>
    </row>
    <row r="147" spans="1:10" x14ac:dyDescent="0.3">
      <c r="A147" s="55">
        <v>78</v>
      </c>
      <c r="B147" s="44">
        <v>4</v>
      </c>
      <c r="C147" s="10" t="s">
        <v>173</v>
      </c>
      <c r="D147" s="45" t="s">
        <v>174</v>
      </c>
      <c r="E147" s="69">
        <v>10700001021</v>
      </c>
      <c r="F147" s="127">
        <f t="shared" ref="F147:I147" si="40">+F146+F145+F144+F143+F142+F141</f>
        <v>77.05</v>
      </c>
      <c r="G147" s="127">
        <f t="shared" si="40"/>
        <v>0</v>
      </c>
      <c r="H147" s="127">
        <f t="shared" si="40"/>
        <v>0</v>
      </c>
      <c r="I147" s="127">
        <f t="shared" si="40"/>
        <v>3.67</v>
      </c>
      <c r="J147" s="127">
        <f>+J146+J145+J144+J143+J142+J141</f>
        <v>80.72</v>
      </c>
    </row>
    <row r="148" spans="1:10" x14ac:dyDescent="0.3">
      <c r="A148" s="55">
        <v>79</v>
      </c>
      <c r="B148" s="44">
        <v>5</v>
      </c>
      <c r="C148" s="10" t="s">
        <v>175</v>
      </c>
      <c r="D148" s="45" t="s">
        <v>176</v>
      </c>
      <c r="E148" s="69">
        <v>10700001020</v>
      </c>
      <c r="F148" s="124">
        <f>'[2]BE 2023-24'!$L208</f>
        <v>29.03</v>
      </c>
      <c r="G148" s="124">
        <f>'[2]BE 2023-24'!$N208</f>
        <v>0</v>
      </c>
      <c r="H148" s="124">
        <f>'[2]BE 2023-24'!$P208</f>
        <v>0</v>
      </c>
      <c r="I148" s="124">
        <f>'[2]BE 2023-24'!$R208</f>
        <v>3.75</v>
      </c>
      <c r="J148" s="125">
        <f>+F148+G148+H148+I148</f>
        <v>32.78</v>
      </c>
    </row>
    <row r="149" spans="1:10" customFormat="1" x14ac:dyDescent="0.25">
      <c r="A149" s="20"/>
      <c r="B149" s="11"/>
      <c r="C149" s="10" t="s">
        <v>177</v>
      </c>
      <c r="D149" s="12"/>
      <c r="E149" s="25"/>
      <c r="F149" s="82">
        <f>'[2]BE 2023-24'!$L212</f>
        <v>24.93</v>
      </c>
      <c r="G149" s="82">
        <f>'[2]BE 2023-24'!$N212</f>
        <v>0</v>
      </c>
      <c r="H149" s="82">
        <f>'[2]BE 2023-24'!$P212</f>
        <v>0.56000000000000005</v>
      </c>
      <c r="I149" s="82">
        <f>'[2]BE 2023-24'!$R212</f>
        <v>2.13</v>
      </c>
      <c r="J149" s="9">
        <f>+F149+G149+H149+I149</f>
        <v>27.619999999999997</v>
      </c>
    </row>
    <row r="150" spans="1:10" customFormat="1" x14ac:dyDescent="0.25">
      <c r="A150" s="20"/>
      <c r="B150" s="11"/>
      <c r="C150" s="10" t="s">
        <v>178</v>
      </c>
      <c r="D150" s="12"/>
      <c r="E150" s="25"/>
      <c r="F150" s="82">
        <f>'[2]BE 2023-24'!$L213</f>
        <v>1.94</v>
      </c>
      <c r="G150" s="82">
        <f>'[2]BE 2023-24'!$N213</f>
        <v>0</v>
      </c>
      <c r="H150" s="82">
        <f>'[2]BE 2023-24'!$P213</f>
        <v>0</v>
      </c>
      <c r="I150" s="82">
        <f>'[2]BE 2023-24'!$R213</f>
        <v>0</v>
      </c>
      <c r="J150" s="9">
        <f>+F150+G150+H150+I150</f>
        <v>1.94</v>
      </c>
    </row>
    <row r="151" spans="1:10" customFormat="1" x14ac:dyDescent="0.25">
      <c r="A151" s="20"/>
      <c r="B151" s="11"/>
      <c r="C151" s="10" t="s">
        <v>179</v>
      </c>
      <c r="D151" s="12"/>
      <c r="E151" s="25"/>
      <c r="F151" s="82">
        <f>'[2]BE 2023-24'!$L214</f>
        <v>12.25</v>
      </c>
      <c r="G151" s="82">
        <f>'[2]BE 2023-24'!$N214</f>
        <v>0</v>
      </c>
      <c r="H151" s="82">
        <f>'[2]BE 2023-24'!$P214</f>
        <v>0</v>
      </c>
      <c r="I151" s="82">
        <f>'[2]BE 2023-24'!$R214</f>
        <v>0.57999999999999996</v>
      </c>
      <c r="J151" s="9">
        <f>+F151+G151+H151+I151</f>
        <v>12.83</v>
      </c>
    </row>
    <row r="152" spans="1:10" x14ac:dyDescent="0.3">
      <c r="A152" s="55">
        <v>81</v>
      </c>
      <c r="B152" s="44">
        <v>6</v>
      </c>
      <c r="C152" s="10" t="s">
        <v>177</v>
      </c>
      <c r="D152" s="45" t="s">
        <v>180</v>
      </c>
      <c r="E152" s="57">
        <v>10700001076</v>
      </c>
      <c r="F152" s="127">
        <f t="shared" ref="F152:I152" si="41">+F151+F150+F149</f>
        <v>39.119999999999997</v>
      </c>
      <c r="G152" s="127">
        <f t="shared" si="41"/>
        <v>0</v>
      </c>
      <c r="H152" s="127">
        <f t="shared" si="41"/>
        <v>0.56000000000000005</v>
      </c>
      <c r="I152" s="127">
        <f t="shared" si="41"/>
        <v>2.71</v>
      </c>
      <c r="J152" s="127">
        <f>+J151+J150+J149</f>
        <v>42.39</v>
      </c>
    </row>
    <row r="153" spans="1:10" customFormat="1" x14ac:dyDescent="0.25">
      <c r="A153" s="20"/>
      <c r="B153" s="11"/>
      <c r="C153" s="10" t="s">
        <v>181</v>
      </c>
      <c r="D153" s="12"/>
      <c r="E153" s="25"/>
      <c r="F153" s="82">
        <f>'[2]BE 2023-24'!$L220</f>
        <v>11.3</v>
      </c>
      <c r="G153" s="82">
        <f>'[2]BE 2023-24'!$N220</f>
        <v>0</v>
      </c>
      <c r="H153" s="82">
        <f>'[2]BE 2023-24'!$P220</f>
        <v>0</v>
      </c>
      <c r="I153" s="82">
        <f>'[2]BE 2023-24'!$R220</f>
        <v>3</v>
      </c>
      <c r="J153" s="9">
        <f>+F153+G153+H153+I153</f>
        <v>14.3</v>
      </c>
    </row>
    <row r="154" spans="1:10" customFormat="1" ht="37.5" x14ac:dyDescent="0.25">
      <c r="A154" s="20"/>
      <c r="B154" s="11"/>
      <c r="C154" s="10" t="s">
        <v>182</v>
      </c>
      <c r="D154" s="12"/>
      <c r="E154" s="25"/>
      <c r="F154" s="82">
        <f>'[2]BE 2023-24'!$L221</f>
        <v>11.9</v>
      </c>
      <c r="G154" s="82">
        <f>'[2]BE 2023-24'!$N221</f>
        <v>2.5</v>
      </c>
      <c r="H154" s="82">
        <f>'[2]BE 2023-24'!$P221</f>
        <v>2.5499999999999998</v>
      </c>
      <c r="I154" s="82">
        <f>'[2]BE 2023-24'!$R221</f>
        <v>2.7</v>
      </c>
      <c r="J154" s="9">
        <f>+F154+G154+H154+I154</f>
        <v>19.649999999999999</v>
      </c>
    </row>
    <row r="155" spans="1:10" customFormat="1" ht="37.5" x14ac:dyDescent="0.25">
      <c r="A155" s="20"/>
      <c r="B155" s="11"/>
      <c r="C155" s="10" t="s">
        <v>183</v>
      </c>
      <c r="D155" s="12"/>
      <c r="E155" s="25"/>
      <c r="F155" s="82">
        <f>'[2]BE 2023-24'!$L222</f>
        <v>3</v>
      </c>
      <c r="G155" s="82">
        <f>'[2]BE 2023-24'!$N222</f>
        <v>0</v>
      </c>
      <c r="H155" s="82">
        <f>'[2]BE 2023-24'!$P222</f>
        <v>0</v>
      </c>
      <c r="I155" s="82">
        <f>'[2]BE 2023-24'!$R222</f>
        <v>1.48</v>
      </c>
      <c r="J155" s="9">
        <f>+F155+G155+H155+I155</f>
        <v>4.4800000000000004</v>
      </c>
    </row>
    <row r="156" spans="1:10" x14ac:dyDescent="0.3">
      <c r="A156" s="55">
        <v>84</v>
      </c>
      <c r="B156" s="44">
        <v>7</v>
      </c>
      <c r="C156" s="10" t="s">
        <v>181</v>
      </c>
      <c r="D156" s="45" t="s">
        <v>184</v>
      </c>
      <c r="E156" s="60">
        <v>10700001098</v>
      </c>
      <c r="F156" s="127">
        <f t="shared" ref="F156:I156" si="42">+F155+F154+F153</f>
        <v>26.200000000000003</v>
      </c>
      <c r="G156" s="127">
        <f t="shared" si="42"/>
        <v>2.5</v>
      </c>
      <c r="H156" s="127">
        <f t="shared" si="42"/>
        <v>2.5499999999999998</v>
      </c>
      <c r="I156" s="127">
        <f t="shared" si="42"/>
        <v>7.18</v>
      </c>
      <c r="J156" s="127">
        <f>+J155+J154+J153</f>
        <v>38.43</v>
      </c>
    </row>
    <row r="157" spans="1:10" x14ac:dyDescent="0.3">
      <c r="A157" s="55">
        <v>85</v>
      </c>
      <c r="B157" s="44">
        <v>8</v>
      </c>
      <c r="C157" s="10" t="s">
        <v>185</v>
      </c>
      <c r="D157" s="45" t="s">
        <v>186</v>
      </c>
      <c r="E157" s="69">
        <v>10700001067</v>
      </c>
      <c r="F157" s="124">
        <f>'[2]BE 2023-24'!$L224</f>
        <v>41.89</v>
      </c>
      <c r="G157" s="124">
        <f>'[2]BE 2023-24'!$N224</f>
        <v>0</v>
      </c>
      <c r="H157" s="124">
        <f>'[2]BE 2023-24'!$P224</f>
        <v>1.5</v>
      </c>
      <c r="I157" s="124">
        <f>'[2]BE 2023-24'!$R224</f>
        <v>8.25</v>
      </c>
      <c r="J157" s="125">
        <f>+F157+G157+H157+I157</f>
        <v>51.64</v>
      </c>
    </row>
    <row r="158" spans="1:10" x14ac:dyDescent="0.3">
      <c r="A158" s="55">
        <v>85</v>
      </c>
      <c r="B158" s="44">
        <v>9</v>
      </c>
      <c r="C158" s="10" t="s">
        <v>188</v>
      </c>
      <c r="D158" s="46" t="s">
        <v>161</v>
      </c>
      <c r="E158" s="69">
        <v>10700001043</v>
      </c>
      <c r="F158" s="124">
        <f>'[2]BE 2023-24'!$L225</f>
        <v>93.81</v>
      </c>
      <c r="G158" s="124">
        <f>'[2]BE 2023-24'!$N225</f>
        <v>33</v>
      </c>
      <c r="H158" s="124">
        <f>'[2]BE 2023-24'!$P225</f>
        <v>0</v>
      </c>
      <c r="I158" s="124">
        <f>'[2]BE 2023-24'!$R225</f>
        <v>17.36</v>
      </c>
      <c r="J158" s="125">
        <f>+F158+G158+H158+I158</f>
        <v>144.17000000000002</v>
      </c>
    </row>
    <row r="159" spans="1:10" s="54" customFormat="1" x14ac:dyDescent="0.3">
      <c r="A159" s="52" t="s">
        <v>75</v>
      </c>
      <c r="B159" s="48"/>
      <c r="C159" s="50" t="s">
        <v>187</v>
      </c>
      <c r="D159" s="53"/>
      <c r="E159" s="53"/>
      <c r="F159" s="128">
        <f>F158+F157+F156+F152+F147+F148+F140+F139+F136</f>
        <v>465.28999999999996</v>
      </c>
      <c r="G159" s="128">
        <f t="shared" ref="G159:J159" si="43">G158+G157+G156+G152+G147+G148+G140+G139+G136</f>
        <v>35.5</v>
      </c>
      <c r="H159" s="128">
        <f t="shared" si="43"/>
        <v>8.36</v>
      </c>
      <c r="I159" s="128">
        <f t="shared" si="43"/>
        <v>64.67</v>
      </c>
      <c r="J159" s="128">
        <f t="shared" si="43"/>
        <v>573.81999999999994</v>
      </c>
    </row>
    <row r="160" spans="1:10" s="54" customFormat="1" x14ac:dyDescent="0.3">
      <c r="A160" s="52" t="s">
        <v>189</v>
      </c>
      <c r="B160" s="48"/>
      <c r="C160" s="50"/>
      <c r="D160" s="53"/>
      <c r="E160" s="53" t="s">
        <v>78</v>
      </c>
      <c r="F160" s="18"/>
      <c r="G160" s="18"/>
      <c r="H160" s="18"/>
      <c r="I160" s="18"/>
      <c r="J160" s="53"/>
    </row>
    <row r="161" spans="1:10" customFormat="1" x14ac:dyDescent="0.25">
      <c r="A161" s="17"/>
      <c r="B161" s="103"/>
      <c r="C161" s="22" t="s">
        <v>190</v>
      </c>
      <c r="D161" s="14"/>
      <c r="E161" s="26"/>
      <c r="F161" s="82">
        <f>'[2]BE 2023-24'!$L227</f>
        <v>56.25</v>
      </c>
      <c r="G161" s="82">
        <f>'[2]BE 2023-24'!$N227</f>
        <v>0</v>
      </c>
      <c r="H161" s="82">
        <f>'[2]BE 2023-24'!$P227</f>
        <v>0</v>
      </c>
      <c r="I161" s="82">
        <f>'[2]BE 2023-24'!$R227</f>
        <v>0</v>
      </c>
      <c r="J161" s="9">
        <f>+F161+G161+H161+I161</f>
        <v>56.25</v>
      </c>
    </row>
    <row r="162" spans="1:10" customFormat="1" x14ac:dyDescent="0.25">
      <c r="A162" s="17"/>
      <c r="B162" s="103"/>
      <c r="C162" s="22" t="s">
        <v>191</v>
      </c>
      <c r="D162" s="14"/>
      <c r="E162" s="26"/>
      <c r="F162" s="82">
        <f>'[2]BE 2023-24'!$L228</f>
        <v>0</v>
      </c>
      <c r="G162" s="82">
        <f>'[2]BE 2023-24'!$N228</f>
        <v>0</v>
      </c>
      <c r="H162" s="82">
        <f>'[2]BE 2023-24'!$P228</f>
        <v>0</v>
      </c>
      <c r="I162" s="82">
        <f>'[2]BE 2023-24'!$R228</f>
        <v>0</v>
      </c>
      <c r="J162" s="9">
        <f>+F162+G162+H162+I162</f>
        <v>0</v>
      </c>
    </row>
    <row r="163" spans="1:10" x14ac:dyDescent="0.3">
      <c r="A163" s="55">
        <v>87</v>
      </c>
      <c r="B163" s="44">
        <v>1</v>
      </c>
      <c r="C163" s="10" t="s">
        <v>190</v>
      </c>
      <c r="D163" s="45" t="s">
        <v>192</v>
      </c>
      <c r="E163" s="69">
        <v>10700001016</v>
      </c>
      <c r="F163" s="127">
        <f t="shared" ref="F163:I163" si="44">+F162+F161</f>
        <v>56.25</v>
      </c>
      <c r="G163" s="127">
        <f t="shared" si="44"/>
        <v>0</v>
      </c>
      <c r="H163" s="127">
        <f t="shared" si="44"/>
        <v>0</v>
      </c>
      <c r="I163" s="127">
        <f t="shared" si="44"/>
        <v>0</v>
      </c>
      <c r="J163" s="127">
        <f>+J162+J161</f>
        <v>56.25</v>
      </c>
    </row>
    <row r="164" spans="1:10" x14ac:dyDescent="0.3">
      <c r="A164" s="55">
        <v>89</v>
      </c>
      <c r="B164" s="44">
        <v>2</v>
      </c>
      <c r="C164" s="10" t="s">
        <v>193</v>
      </c>
      <c r="D164" s="45" t="s">
        <v>194</v>
      </c>
      <c r="E164" s="60">
        <v>10700001078</v>
      </c>
      <c r="F164" s="124">
        <f>'[2]BE 2023-24'!$L231</f>
        <v>66.25</v>
      </c>
      <c r="G164" s="124">
        <f>'[2]BE 2023-24'!$N231</f>
        <v>5</v>
      </c>
      <c r="H164" s="124">
        <f>'[2]BE 2023-24'!$P231</f>
        <v>6.25</v>
      </c>
      <c r="I164" s="124">
        <f>'[2]BE 2023-24'!$R231</f>
        <v>10</v>
      </c>
      <c r="J164" s="125">
        <f t="shared" ref="J164:J169" si="45">+F164+G164+H164+I164</f>
        <v>87.5</v>
      </c>
    </row>
    <row r="165" spans="1:10" x14ac:dyDescent="0.3">
      <c r="A165" s="55">
        <v>90</v>
      </c>
      <c r="B165" s="44">
        <v>3</v>
      </c>
      <c r="C165" s="10" t="s">
        <v>195</v>
      </c>
      <c r="D165" s="45" t="s">
        <v>196</v>
      </c>
      <c r="E165" s="57">
        <v>10700001079</v>
      </c>
      <c r="F165" s="124">
        <f>'[2]BE 2023-24'!$L232</f>
        <v>75</v>
      </c>
      <c r="G165" s="124">
        <f>'[2]BE 2023-24'!$N232</f>
        <v>0</v>
      </c>
      <c r="H165" s="124">
        <f>'[2]BE 2023-24'!$P232</f>
        <v>0</v>
      </c>
      <c r="I165" s="124">
        <f>'[2]BE 2023-24'!$R232</f>
        <v>0</v>
      </c>
      <c r="J165" s="125">
        <f t="shared" si="45"/>
        <v>75</v>
      </c>
    </row>
    <row r="166" spans="1:10" x14ac:dyDescent="0.3">
      <c r="A166" s="55">
        <v>91</v>
      </c>
      <c r="B166" s="44">
        <v>4</v>
      </c>
      <c r="C166" s="10" t="s">
        <v>197</v>
      </c>
      <c r="D166" s="45" t="s">
        <v>198</v>
      </c>
      <c r="E166" s="57">
        <v>10700001077</v>
      </c>
      <c r="F166" s="124">
        <f>'[2]BE 2023-24'!$L233</f>
        <v>43.75</v>
      </c>
      <c r="G166" s="124">
        <f>'[2]BE 2023-24'!$N233</f>
        <v>2.5</v>
      </c>
      <c r="H166" s="124">
        <f>'[2]BE 2023-24'!$P233</f>
        <v>5</v>
      </c>
      <c r="I166" s="124">
        <f>'[2]BE 2023-24'!$R233</f>
        <v>11.25</v>
      </c>
      <c r="J166" s="125">
        <f t="shared" si="45"/>
        <v>62.5</v>
      </c>
    </row>
    <row r="167" spans="1:10" customFormat="1" x14ac:dyDescent="0.25">
      <c r="A167" s="20"/>
      <c r="B167" s="11"/>
      <c r="C167" s="22" t="s">
        <v>199</v>
      </c>
      <c r="D167" s="12"/>
      <c r="E167" s="23"/>
      <c r="F167" s="82">
        <f>'[2]BE 2023-24'!$L234</f>
        <v>63.25</v>
      </c>
      <c r="G167" s="82">
        <f>'[2]BE 2023-24'!$N234</f>
        <v>0</v>
      </c>
      <c r="H167" s="82">
        <f>'[2]BE 2023-24'!$P234</f>
        <v>5</v>
      </c>
      <c r="I167" s="82">
        <f>'[2]BE 2023-24'!$R234</f>
        <v>12.5</v>
      </c>
      <c r="J167" s="9">
        <f t="shared" si="45"/>
        <v>80.75</v>
      </c>
    </row>
    <row r="168" spans="1:10" customFormat="1" x14ac:dyDescent="0.25">
      <c r="A168" s="20"/>
      <c r="B168" s="11"/>
      <c r="C168" s="22" t="s">
        <v>240</v>
      </c>
      <c r="D168" s="12"/>
      <c r="E168" s="23"/>
      <c r="F168" s="82">
        <f>'[2]BE 2023-24'!$L235</f>
        <v>0</v>
      </c>
      <c r="G168" s="82">
        <f>'[2]BE 2023-24'!$N235</f>
        <v>0</v>
      </c>
      <c r="H168" s="82">
        <f>'[2]BE 2023-24'!$P235</f>
        <v>0</v>
      </c>
      <c r="I168" s="82">
        <f>'[2]BE 2023-24'!$R235</f>
        <v>0</v>
      </c>
      <c r="J168" s="9">
        <f t="shared" si="45"/>
        <v>0</v>
      </c>
    </row>
    <row r="169" spans="1:10" customFormat="1" x14ac:dyDescent="0.25">
      <c r="A169" s="20"/>
      <c r="B169" s="11"/>
      <c r="C169" s="22" t="s">
        <v>238</v>
      </c>
      <c r="D169" s="12"/>
      <c r="E169" s="23"/>
      <c r="F169" s="82">
        <f>'[2]BE 2023-24'!$L236</f>
        <v>0</v>
      </c>
      <c r="G169" s="82">
        <f>'[2]BE 2023-24'!$N236</f>
        <v>0</v>
      </c>
      <c r="H169" s="82">
        <f>'[2]BE 2023-24'!$P236</f>
        <v>0</v>
      </c>
      <c r="I169" s="82">
        <f>'[2]BE 2023-24'!$R236</f>
        <v>0</v>
      </c>
      <c r="J169" s="9">
        <f t="shared" si="45"/>
        <v>0</v>
      </c>
    </row>
    <row r="170" spans="1:10" x14ac:dyDescent="0.3">
      <c r="A170" s="55">
        <v>92</v>
      </c>
      <c r="B170" s="44">
        <v>5</v>
      </c>
      <c r="C170" s="10" t="s">
        <v>199</v>
      </c>
      <c r="D170" s="45" t="s">
        <v>200</v>
      </c>
      <c r="E170" s="69">
        <v>10700001017</v>
      </c>
      <c r="F170" s="127">
        <f t="shared" ref="F170:I170" si="46">F169+F168+F167</f>
        <v>63.25</v>
      </c>
      <c r="G170" s="127">
        <f t="shared" si="46"/>
        <v>0</v>
      </c>
      <c r="H170" s="127">
        <f t="shared" si="46"/>
        <v>5</v>
      </c>
      <c r="I170" s="127">
        <f t="shared" si="46"/>
        <v>12.5</v>
      </c>
      <c r="J170" s="127">
        <f>J169+J168+J167</f>
        <v>80.75</v>
      </c>
    </row>
    <row r="171" spans="1:10" customFormat="1" x14ac:dyDescent="0.25">
      <c r="A171" s="20"/>
      <c r="B171" s="11"/>
      <c r="C171" s="22" t="s">
        <v>201</v>
      </c>
      <c r="D171" s="12"/>
      <c r="E171" s="23"/>
      <c r="F171" s="82">
        <f>'[2]BE 2023-24'!$L238</f>
        <v>86</v>
      </c>
      <c r="G171" s="82">
        <f>'[2]BE 2023-24'!$N238</f>
        <v>5.75</v>
      </c>
      <c r="H171" s="82">
        <f>'[2]BE 2023-24'!$P238</f>
        <v>2.5</v>
      </c>
      <c r="I171" s="82">
        <f>'[2]BE 2023-24'!$R238</f>
        <v>3.75</v>
      </c>
      <c r="J171" s="9">
        <f>+F171+G171+H171+I171</f>
        <v>98</v>
      </c>
    </row>
    <row r="172" spans="1:10" customFormat="1" x14ac:dyDescent="0.25">
      <c r="A172" s="20"/>
      <c r="B172" s="11"/>
      <c r="C172" s="22" t="s">
        <v>202</v>
      </c>
      <c r="D172" s="12"/>
      <c r="E172" s="23"/>
      <c r="F172" s="82">
        <f>'[2]BE 2023-24'!$L239</f>
        <v>0</v>
      </c>
      <c r="G172" s="82">
        <f>'[2]BE 2023-24'!$N239</f>
        <v>0</v>
      </c>
      <c r="H172" s="82">
        <f>'[2]BE 2023-24'!$P239</f>
        <v>0</v>
      </c>
      <c r="I172" s="82">
        <f>'[2]BE 2023-24'!$R239</f>
        <v>0</v>
      </c>
      <c r="J172" s="9">
        <f>+F172+G172+H172+I172</f>
        <v>0</v>
      </c>
    </row>
    <row r="173" spans="1:10" customFormat="1" x14ac:dyDescent="0.25">
      <c r="A173" s="20"/>
      <c r="B173" s="11"/>
      <c r="C173" s="22" t="s">
        <v>239</v>
      </c>
      <c r="D173" s="12"/>
      <c r="E173" s="23"/>
      <c r="F173" s="82">
        <f>'[2]BE 2023-24'!$L240-24.5</f>
        <v>0</v>
      </c>
      <c r="G173" s="82">
        <f>'[2]BE 2023-24'!$N240-2.5</f>
        <v>0</v>
      </c>
      <c r="H173" s="82">
        <f>'[2]BE 2023-24'!$P240</f>
        <v>0</v>
      </c>
      <c r="I173" s="82">
        <f>'[2]BE 2023-24'!$R240</f>
        <v>0</v>
      </c>
      <c r="J173" s="9">
        <f>+F173+G173+H173+I173</f>
        <v>0</v>
      </c>
    </row>
    <row r="174" spans="1:10" x14ac:dyDescent="0.3">
      <c r="A174" s="55">
        <v>93</v>
      </c>
      <c r="B174" s="44">
        <v>6</v>
      </c>
      <c r="C174" s="10" t="s">
        <v>201</v>
      </c>
      <c r="D174" s="45" t="s">
        <v>203</v>
      </c>
      <c r="E174" s="69">
        <v>10700001041</v>
      </c>
      <c r="F174" s="127">
        <f t="shared" ref="F174:I174" si="47">F173+F172+F171</f>
        <v>86</v>
      </c>
      <c r="G174" s="127">
        <f t="shared" si="47"/>
        <v>5.75</v>
      </c>
      <c r="H174" s="127">
        <f t="shared" si="47"/>
        <v>2.5</v>
      </c>
      <c r="I174" s="127">
        <f t="shared" si="47"/>
        <v>3.75</v>
      </c>
      <c r="J174" s="127">
        <f>J173+J172+J171</f>
        <v>98</v>
      </c>
    </row>
    <row r="175" spans="1:10" x14ac:dyDescent="0.3">
      <c r="A175" s="55">
        <v>94</v>
      </c>
      <c r="B175" s="44">
        <v>7</v>
      </c>
      <c r="C175" s="47" t="s">
        <v>204</v>
      </c>
      <c r="D175" s="45" t="s">
        <v>205</v>
      </c>
      <c r="E175" s="69">
        <v>10700001042</v>
      </c>
      <c r="F175" s="124">
        <f>'[2]BE 2023-24'!$L242</f>
        <v>22.5</v>
      </c>
      <c r="G175" s="124">
        <f>'[2]BE 2023-24'!$N242</f>
        <v>3.75</v>
      </c>
      <c r="H175" s="124">
        <f>'[2]BE 2023-24'!$P242</f>
        <v>2.5</v>
      </c>
      <c r="I175" s="124">
        <f>'[2]BE 2023-24'!$R242</f>
        <v>3.75</v>
      </c>
      <c r="J175" s="125">
        <f>+F175+G175+H175+I175</f>
        <v>32.5</v>
      </c>
    </row>
    <row r="176" spans="1:10" s="54" customFormat="1" x14ac:dyDescent="0.3">
      <c r="A176" s="52" t="s">
        <v>75</v>
      </c>
      <c r="B176" s="48"/>
      <c r="C176" s="50" t="s">
        <v>206</v>
      </c>
      <c r="D176" s="53"/>
      <c r="E176" s="53"/>
      <c r="F176" s="128">
        <f>+F175+F174+F170+F166+F165+F164+F163</f>
        <v>413</v>
      </c>
      <c r="G176" s="128">
        <f t="shared" ref="G176:J176" si="48">+G175+G174+G170+G166+G165+G164+G163</f>
        <v>17</v>
      </c>
      <c r="H176" s="128">
        <f t="shared" si="48"/>
        <v>21.25</v>
      </c>
      <c r="I176" s="128">
        <f t="shared" si="48"/>
        <v>41.25</v>
      </c>
      <c r="J176" s="128">
        <f t="shared" si="48"/>
        <v>492.5</v>
      </c>
    </row>
    <row r="177" spans="1:10" s="54" customFormat="1" x14ac:dyDescent="0.3">
      <c r="A177" s="52" t="s">
        <v>207</v>
      </c>
      <c r="B177" s="48"/>
      <c r="C177" s="50"/>
      <c r="D177" s="53"/>
      <c r="E177" s="53" t="s">
        <v>78</v>
      </c>
      <c r="F177" s="18"/>
      <c r="G177" s="18"/>
      <c r="H177" s="18"/>
      <c r="I177" s="18"/>
      <c r="J177" s="53"/>
    </row>
    <row r="178" spans="1:10" customFormat="1" x14ac:dyDescent="0.25">
      <c r="A178" s="20"/>
      <c r="B178" s="11"/>
      <c r="C178" s="22" t="s">
        <v>208</v>
      </c>
      <c r="D178" s="12"/>
      <c r="E178" s="23"/>
      <c r="F178" s="82">
        <f>'[2]BE 2023-24'!$L252</f>
        <v>42.5</v>
      </c>
      <c r="G178" s="82">
        <f>'[2]BE 2023-24'!$N252</f>
        <v>0</v>
      </c>
      <c r="H178" s="82">
        <f>'[2]BE 2023-24'!$P252</f>
        <v>0</v>
      </c>
      <c r="I178" s="82">
        <f>'[2]BE 2023-24'!$R252</f>
        <v>7</v>
      </c>
      <c r="J178" s="9">
        <f>+F178+G178+H178+I178</f>
        <v>49.5</v>
      </c>
    </row>
    <row r="179" spans="1:10" customFormat="1" x14ac:dyDescent="0.25">
      <c r="A179" s="20"/>
      <c r="B179" s="11"/>
      <c r="C179" s="22" t="s">
        <v>209</v>
      </c>
      <c r="D179" s="12"/>
      <c r="E179" s="23"/>
      <c r="F179" s="82">
        <f>'[2]BE 2023-24'!$L253</f>
        <v>7.5</v>
      </c>
      <c r="G179" s="82">
        <f>'[2]BE 2023-24'!$N253</f>
        <v>9.75</v>
      </c>
      <c r="H179" s="82">
        <f>'[2]BE 2023-24'!$P253</f>
        <v>0</v>
      </c>
      <c r="I179" s="82">
        <f>'[2]BE 2023-24'!$R253</f>
        <v>7.5</v>
      </c>
      <c r="J179" s="9">
        <f>+F179+G179+H179+I179</f>
        <v>24.75</v>
      </c>
    </row>
    <row r="180" spans="1:10" customFormat="1" x14ac:dyDescent="0.25">
      <c r="A180" s="20"/>
      <c r="B180" s="11"/>
      <c r="C180" s="22" t="s">
        <v>210</v>
      </c>
      <c r="D180" s="12"/>
      <c r="E180" s="23"/>
      <c r="F180" s="82">
        <f>'[2]BE 2023-24'!$L254</f>
        <v>22.5</v>
      </c>
      <c r="G180" s="82">
        <f>'[2]BE 2023-24'!$N254</f>
        <v>18.75</v>
      </c>
      <c r="H180" s="82">
        <f>'[2]BE 2023-24'!$P254</f>
        <v>0</v>
      </c>
      <c r="I180" s="82">
        <f>'[2]BE 2023-24'!$R254</f>
        <v>7.5</v>
      </c>
      <c r="J180" s="9">
        <f>+F180+G180+H180+I180</f>
        <v>48.75</v>
      </c>
    </row>
    <row r="181" spans="1:10" customFormat="1" x14ac:dyDescent="0.25">
      <c r="A181" s="20"/>
      <c r="B181" s="11"/>
      <c r="C181" s="22" t="s">
        <v>211</v>
      </c>
      <c r="D181" s="12"/>
      <c r="E181" s="23"/>
      <c r="F181" s="82">
        <f>'[2]BE 2023-24'!$L255</f>
        <v>2.25</v>
      </c>
      <c r="G181" s="82">
        <f>'[2]BE 2023-24'!$N255</f>
        <v>0</v>
      </c>
      <c r="H181" s="82">
        <f>'[2]BE 2023-24'!$P255</f>
        <v>0</v>
      </c>
      <c r="I181" s="82">
        <f>'[2]BE 2023-24'!$R255</f>
        <v>0</v>
      </c>
      <c r="J181" s="9">
        <f>+F181+G181+H181+I181</f>
        <v>2.25</v>
      </c>
    </row>
    <row r="182" spans="1:10" customFormat="1" x14ac:dyDescent="0.25">
      <c r="A182" s="20"/>
      <c r="B182" s="11"/>
      <c r="C182" s="22" t="s">
        <v>241</v>
      </c>
      <c r="D182" s="12"/>
      <c r="E182" s="23"/>
      <c r="F182" s="82">
        <f>'[2]BE 2023-24'!$L256-62.25</f>
        <v>0</v>
      </c>
      <c r="G182" s="82">
        <f>'[2]BE 2023-24'!$N256</f>
        <v>0</v>
      </c>
      <c r="H182" s="82">
        <f>'[2]BE 2023-24'!$P256</f>
        <v>0</v>
      </c>
      <c r="I182" s="82">
        <f>'[2]BE 2023-24'!$R256-11.5</f>
        <v>0</v>
      </c>
      <c r="J182" s="9">
        <f>+F182+G182+H182+I182</f>
        <v>0</v>
      </c>
    </row>
    <row r="183" spans="1:10" x14ac:dyDescent="0.3">
      <c r="A183" s="55">
        <v>96</v>
      </c>
      <c r="B183" s="44">
        <v>1</v>
      </c>
      <c r="C183" s="10" t="s">
        <v>208</v>
      </c>
      <c r="D183" s="45" t="s">
        <v>212</v>
      </c>
      <c r="E183" s="69">
        <v>10700001032</v>
      </c>
      <c r="F183" s="127">
        <f t="shared" ref="F183:I183" si="49">F182+F181+F180+F179+F178</f>
        <v>74.75</v>
      </c>
      <c r="G183" s="127">
        <f t="shared" si="49"/>
        <v>28.5</v>
      </c>
      <c r="H183" s="127">
        <f t="shared" si="49"/>
        <v>0</v>
      </c>
      <c r="I183" s="127">
        <f t="shared" si="49"/>
        <v>22</v>
      </c>
      <c r="J183" s="127">
        <f>J182+J181+J180+J179+J178</f>
        <v>125.25</v>
      </c>
    </row>
    <row r="184" spans="1:10" x14ac:dyDescent="0.3">
      <c r="A184" s="55">
        <v>99</v>
      </c>
      <c r="B184" s="44">
        <v>2</v>
      </c>
      <c r="C184" s="10" t="s">
        <v>213</v>
      </c>
      <c r="D184" s="45" t="s">
        <v>214</v>
      </c>
      <c r="E184" s="69">
        <v>10700001047</v>
      </c>
      <c r="F184" s="124">
        <f>'[2]BE 2023-24'!$L265</f>
        <v>37.5</v>
      </c>
      <c r="G184" s="124">
        <f>'[2]BE 2023-24'!$N265</f>
        <v>1.25</v>
      </c>
      <c r="H184" s="124">
        <f>'[2]BE 2023-24'!$P265</f>
        <v>0</v>
      </c>
      <c r="I184" s="124">
        <f>'[2]BE 2023-24'!$R265</f>
        <v>5.75</v>
      </c>
      <c r="J184" s="125">
        <f>+F184+G184+H184+I184</f>
        <v>44.5</v>
      </c>
    </row>
    <row r="185" spans="1:10" s="54" customFormat="1" x14ac:dyDescent="0.3">
      <c r="A185" s="52" t="s">
        <v>75</v>
      </c>
      <c r="B185" s="48"/>
      <c r="C185" s="71" t="s">
        <v>215</v>
      </c>
      <c r="D185" s="53"/>
      <c r="E185" s="53"/>
      <c r="F185" s="128">
        <f>+F184+F183</f>
        <v>112.25</v>
      </c>
      <c r="G185" s="128">
        <f t="shared" ref="G185:J185" si="50">+G184+G183</f>
        <v>29.75</v>
      </c>
      <c r="H185" s="128">
        <f t="shared" si="50"/>
        <v>0</v>
      </c>
      <c r="I185" s="128">
        <f t="shared" si="50"/>
        <v>27.75</v>
      </c>
      <c r="J185" s="128">
        <f t="shared" si="50"/>
        <v>169.75</v>
      </c>
    </row>
    <row r="186" spans="1:10" s="54" customFormat="1" x14ac:dyDescent="0.3">
      <c r="A186" s="52" t="s">
        <v>5</v>
      </c>
      <c r="B186" s="48"/>
      <c r="C186" s="50"/>
      <c r="D186" s="53"/>
      <c r="E186" s="53" t="s">
        <v>78</v>
      </c>
      <c r="F186" s="18"/>
      <c r="G186" s="18"/>
      <c r="H186" s="18"/>
      <c r="I186" s="18"/>
      <c r="J186" s="53"/>
    </row>
    <row r="187" spans="1:10" x14ac:dyDescent="0.3">
      <c r="A187" s="55">
        <v>101</v>
      </c>
      <c r="B187" s="44">
        <v>1</v>
      </c>
      <c r="C187" s="58" t="s">
        <v>216</v>
      </c>
      <c r="D187" s="45" t="s">
        <v>217</v>
      </c>
      <c r="E187" s="69">
        <v>10700001018</v>
      </c>
      <c r="F187" s="124">
        <f>'[2]BE 2023-24'!$L268</f>
        <v>16.75</v>
      </c>
      <c r="G187" s="124">
        <f>'[2]BE 2023-24'!$N268</f>
        <v>0</v>
      </c>
      <c r="H187" s="124">
        <f>'[2]BE 2023-24'!$P268</f>
        <v>0</v>
      </c>
      <c r="I187" s="124">
        <f>'[2]BE 2023-24'!$R268</f>
        <v>5</v>
      </c>
      <c r="J187" s="125">
        <f>+F187+G187+H187+I187</f>
        <v>21.75</v>
      </c>
    </row>
    <row r="188" spans="1:10" x14ac:dyDescent="0.3">
      <c r="A188" s="55">
        <v>102</v>
      </c>
      <c r="B188" s="44">
        <v>2</v>
      </c>
      <c r="C188" s="10" t="s">
        <v>218</v>
      </c>
      <c r="D188" s="45" t="s">
        <v>219</v>
      </c>
      <c r="E188" s="69">
        <v>10700001019</v>
      </c>
      <c r="F188" s="124">
        <f>'[2]BE 2023-24'!$L269</f>
        <v>225</v>
      </c>
      <c r="G188" s="124">
        <f>'[2]BE 2023-24'!$N269</f>
        <v>0</v>
      </c>
      <c r="H188" s="124">
        <f>'[2]BE 2023-24'!$P269</f>
        <v>0</v>
      </c>
      <c r="I188" s="124">
        <f>'[2]BE 2023-24'!$R269</f>
        <v>65</v>
      </c>
      <c r="J188" s="125">
        <f>+F188+G188+H188+I188</f>
        <v>290</v>
      </c>
    </row>
    <row r="189" spans="1:10" customFormat="1" x14ac:dyDescent="0.25">
      <c r="A189" s="20"/>
      <c r="B189" s="11"/>
      <c r="C189" s="22" t="s">
        <v>220</v>
      </c>
      <c r="D189" s="12"/>
      <c r="E189" s="104"/>
      <c r="F189" s="82">
        <f>'[2]BE 2023-24'!$L270</f>
        <v>27.5</v>
      </c>
      <c r="G189" s="82">
        <f>'[2]BE 2023-24'!$N270</f>
        <v>0</v>
      </c>
      <c r="H189" s="82">
        <f>'[2]BE 2023-24'!$P270</f>
        <v>0</v>
      </c>
      <c r="I189" s="82">
        <f>'[2]BE 2023-24'!$R270</f>
        <v>12.5</v>
      </c>
      <c r="J189" s="9">
        <f>+F189+G189+H189+I189</f>
        <v>40</v>
      </c>
    </row>
    <row r="190" spans="1:10" customFormat="1" ht="37.5" x14ac:dyDescent="0.25">
      <c r="A190" s="20"/>
      <c r="B190" s="11"/>
      <c r="C190" s="22" t="s">
        <v>221</v>
      </c>
      <c r="D190" s="12"/>
      <c r="E190" s="104"/>
      <c r="F190" s="82">
        <f>'[2]BE 2023-24'!$L271</f>
        <v>18.75</v>
      </c>
      <c r="G190" s="82">
        <f>'[2]BE 2023-24'!$N271</f>
        <v>0</v>
      </c>
      <c r="H190" s="82">
        <f>'[2]BE 2023-24'!$P271</f>
        <v>0</v>
      </c>
      <c r="I190" s="82">
        <f>'[2]BE 2023-24'!$R271</f>
        <v>0</v>
      </c>
      <c r="J190" s="9">
        <f>+F190+G190+H190+I190</f>
        <v>18.75</v>
      </c>
    </row>
    <row r="191" spans="1:10" x14ac:dyDescent="0.3">
      <c r="A191" s="55">
        <v>103</v>
      </c>
      <c r="B191" s="44">
        <v>3</v>
      </c>
      <c r="C191" s="10" t="s">
        <v>220</v>
      </c>
      <c r="D191" s="45" t="s">
        <v>222</v>
      </c>
      <c r="E191" s="69">
        <v>10700001048</v>
      </c>
      <c r="F191" s="127">
        <f t="shared" ref="F191:I191" si="51">+F190+F189</f>
        <v>46.25</v>
      </c>
      <c r="G191" s="127">
        <f t="shared" si="51"/>
        <v>0</v>
      </c>
      <c r="H191" s="127">
        <f t="shared" si="51"/>
        <v>0</v>
      </c>
      <c r="I191" s="127">
        <f t="shared" si="51"/>
        <v>12.5</v>
      </c>
      <c r="J191" s="127">
        <f>+J190+J189</f>
        <v>58.75</v>
      </c>
    </row>
    <row r="192" spans="1:10" ht="37.5" x14ac:dyDescent="0.3">
      <c r="A192" s="55">
        <v>104</v>
      </c>
      <c r="B192" s="44">
        <v>4</v>
      </c>
      <c r="C192" s="10" t="s">
        <v>223</v>
      </c>
      <c r="D192" s="45" t="s">
        <v>224</v>
      </c>
      <c r="E192" s="56" t="s">
        <v>242</v>
      </c>
      <c r="F192" s="124">
        <f>'[2]BE 2023-24'!$L273</f>
        <v>559</v>
      </c>
      <c r="G192" s="124">
        <f>'[2]BE 2023-24'!$N273</f>
        <v>375</v>
      </c>
      <c r="H192" s="124">
        <f>'[2]BE 2023-24'!$P273</f>
        <v>149.5</v>
      </c>
      <c r="I192" s="124">
        <f>'[2]BE 2023-24'!$R273</f>
        <v>251.5</v>
      </c>
      <c r="J192" s="125">
        <f>+F192+G192+H192+I192</f>
        <v>1335</v>
      </c>
    </row>
    <row r="193" spans="1:12" s="54" customFormat="1" x14ac:dyDescent="0.3">
      <c r="A193" s="52" t="s">
        <v>75</v>
      </c>
      <c r="B193" s="48"/>
      <c r="C193" s="50" t="s">
        <v>225</v>
      </c>
      <c r="D193" s="53"/>
      <c r="E193" s="53"/>
      <c r="F193" s="128">
        <f>+F187+F188+F191+F192</f>
        <v>847</v>
      </c>
      <c r="G193" s="128">
        <f t="shared" ref="G193:J193" si="52">+G187+G188+G191+G192</f>
        <v>375</v>
      </c>
      <c r="H193" s="128">
        <f t="shared" si="52"/>
        <v>149.5</v>
      </c>
      <c r="I193" s="128">
        <f t="shared" si="52"/>
        <v>334</v>
      </c>
      <c r="J193" s="128">
        <f t="shared" si="52"/>
        <v>1705.5</v>
      </c>
    </row>
    <row r="194" spans="1:12" s="54" customFormat="1" x14ac:dyDescent="0.3">
      <c r="A194" s="52" t="s">
        <v>226</v>
      </c>
      <c r="B194" s="48"/>
      <c r="C194" s="50"/>
      <c r="D194" s="53"/>
      <c r="E194" s="53" t="s">
        <v>78</v>
      </c>
      <c r="F194" s="53"/>
      <c r="G194" s="53"/>
      <c r="H194" s="53"/>
      <c r="I194" s="53"/>
      <c r="J194" s="53"/>
    </row>
    <row r="195" spans="1:12" s="54" customFormat="1" x14ac:dyDescent="0.3">
      <c r="A195" s="52">
        <v>105</v>
      </c>
      <c r="B195" s="48">
        <v>1</v>
      </c>
      <c r="C195" s="72" t="s">
        <v>227</v>
      </c>
      <c r="D195" s="45" t="s">
        <v>228</v>
      </c>
      <c r="E195" s="56" t="s">
        <v>243</v>
      </c>
      <c r="F195" s="124">
        <v>450</v>
      </c>
      <c r="G195" s="124">
        <f>'[2]BE 2023-24'!$N$293</f>
        <v>0</v>
      </c>
      <c r="H195" s="124">
        <f>'[2]BE 2023-24'!$P$293</f>
        <v>0</v>
      </c>
      <c r="I195" s="124">
        <f>'[2]BE 2023-24'!$R$293</f>
        <v>0</v>
      </c>
      <c r="J195" s="125">
        <f>+F195+G195+H195+I195</f>
        <v>450</v>
      </c>
    </row>
    <row r="196" spans="1:12" s="54" customFormat="1" x14ac:dyDescent="0.3">
      <c r="A196" s="52">
        <v>106</v>
      </c>
      <c r="B196" s="48">
        <v>2</v>
      </c>
      <c r="C196" s="63" t="s">
        <v>229</v>
      </c>
      <c r="D196" s="45" t="s">
        <v>230</v>
      </c>
      <c r="E196" s="56" t="s">
        <v>244</v>
      </c>
      <c r="F196" s="124">
        <v>125</v>
      </c>
      <c r="G196" s="124">
        <f>'[2]BE 2023-24'!$N$297</f>
        <v>0</v>
      </c>
      <c r="H196" s="124">
        <f>'[2]BE 2023-24'!$P$297</f>
        <v>0</v>
      </c>
      <c r="I196" s="124">
        <f>'[2]BE 2023-24'!$R$297</f>
        <v>0</v>
      </c>
      <c r="J196" s="125">
        <f>+F196+G196+H196+I196</f>
        <v>125</v>
      </c>
    </row>
    <row r="197" spans="1:12" s="19" customFormat="1" x14ac:dyDescent="0.25">
      <c r="A197" s="52">
        <v>106</v>
      </c>
      <c r="B197" s="48">
        <v>3</v>
      </c>
      <c r="C197" s="22" t="s">
        <v>232</v>
      </c>
      <c r="D197" s="46" t="s">
        <v>233</v>
      </c>
      <c r="E197" s="14" t="s">
        <v>245</v>
      </c>
      <c r="F197" s="82">
        <v>250</v>
      </c>
      <c r="G197" s="82">
        <f>'[2]BE 2023-24'!$N$275</f>
        <v>0</v>
      </c>
      <c r="H197" s="82">
        <f>'[2]BE 2023-24'!$P$275</f>
        <v>0</v>
      </c>
      <c r="I197" s="82">
        <f>'[2]BE 2023-24'!$R$275</f>
        <v>0</v>
      </c>
      <c r="J197" s="9">
        <f>+F197+G197+H197+I197</f>
        <v>250</v>
      </c>
    </row>
    <row r="198" spans="1:12" s="54" customFormat="1" x14ac:dyDescent="0.3">
      <c r="A198" s="52" t="s">
        <v>114</v>
      </c>
      <c r="C198" s="50" t="s">
        <v>231</v>
      </c>
      <c r="E198" s="62"/>
      <c r="F198" s="128">
        <f>F197+F196+F195</f>
        <v>825</v>
      </c>
      <c r="G198" s="128">
        <f t="shared" ref="G198:J198" si="53">G197+G196+G195</f>
        <v>0</v>
      </c>
      <c r="H198" s="128">
        <f t="shared" si="53"/>
        <v>0</v>
      </c>
      <c r="I198" s="128">
        <f t="shared" si="53"/>
        <v>0</v>
      </c>
      <c r="J198" s="128">
        <f t="shared" si="53"/>
        <v>825</v>
      </c>
    </row>
    <row r="199" spans="1:12" s="33" customFormat="1" x14ac:dyDescent="0.3">
      <c r="A199" s="27" t="s">
        <v>75</v>
      </c>
      <c r="B199" s="28"/>
      <c r="C199" s="29" t="s">
        <v>236</v>
      </c>
      <c r="D199" s="30"/>
      <c r="E199" s="30"/>
      <c r="F199" s="129">
        <f>F65+F94+F131+F159+F176+F185+F193+F198</f>
        <v>6219.29</v>
      </c>
      <c r="G199" s="129">
        <f t="shared" ref="G199:J199" si="54">G65+G94+G131+G159+G176+G185+G193+G198</f>
        <v>1643.5</v>
      </c>
      <c r="H199" s="129">
        <f t="shared" si="54"/>
        <v>214.36</v>
      </c>
      <c r="I199" s="129">
        <f t="shared" si="54"/>
        <v>696.17000000000007</v>
      </c>
      <c r="J199" s="129">
        <f t="shared" si="54"/>
        <v>8773.32</v>
      </c>
      <c r="K199" s="108"/>
      <c r="L199" s="108"/>
    </row>
    <row r="200" spans="1:12" customFormat="1" ht="15.75" x14ac:dyDescent="0.25">
      <c r="A200" s="7"/>
      <c r="B200" s="109"/>
      <c r="C200" s="109"/>
      <c r="D200" s="109"/>
      <c r="E200" s="109"/>
      <c r="F200" s="106"/>
      <c r="G200" s="106"/>
      <c r="H200" s="106"/>
      <c r="I200" s="109"/>
      <c r="J200" s="109"/>
    </row>
    <row r="201" spans="1:12" customFormat="1" ht="15.75" x14ac:dyDescent="0.25">
      <c r="A201" s="1"/>
      <c r="B201" s="109"/>
      <c r="C201" s="109"/>
      <c r="D201" s="109"/>
      <c r="E201" s="109"/>
      <c r="F201" s="109"/>
      <c r="G201" s="109"/>
      <c r="H201" s="109"/>
      <c r="I201" s="109"/>
      <c r="J201" s="109"/>
    </row>
    <row r="202" spans="1:12" customFormat="1" ht="15.75" customHeight="1" x14ac:dyDescent="0.25">
      <c r="B202" s="35"/>
      <c r="C202" s="138"/>
      <c r="D202" s="138"/>
      <c r="E202" s="138"/>
      <c r="F202" s="138"/>
      <c r="G202" s="138"/>
      <c r="H202" s="138"/>
      <c r="I202" s="138"/>
      <c r="J202" s="134"/>
    </row>
    <row r="203" spans="1:12" customFormat="1" ht="15.75" x14ac:dyDescent="0.25">
      <c r="C203" s="94"/>
      <c r="D203" s="95"/>
      <c r="E203" s="96"/>
      <c r="F203" s="93"/>
      <c r="G203" s="97"/>
      <c r="H203" s="97"/>
      <c r="I203" s="97"/>
      <c r="J203" s="97"/>
    </row>
    <row r="204" spans="1:12" customFormat="1" ht="15.75" x14ac:dyDescent="0.25">
      <c r="C204" s="2"/>
      <c r="D204" s="3"/>
      <c r="E204" s="4"/>
      <c r="F204" s="5"/>
      <c r="G204" s="6"/>
      <c r="H204" s="6"/>
      <c r="I204" s="6"/>
      <c r="J204" s="31"/>
    </row>
    <row r="205" spans="1:12" customFormat="1" ht="15.75" x14ac:dyDescent="0.25">
      <c r="C205" s="2"/>
      <c r="D205" s="3"/>
      <c r="E205" s="4"/>
      <c r="F205" s="5"/>
      <c r="G205" s="6"/>
      <c r="H205" s="6"/>
      <c r="I205" s="6"/>
      <c r="J205" s="31"/>
    </row>
    <row r="206" spans="1:12" customFormat="1" ht="15.75" x14ac:dyDescent="0.25">
      <c r="C206" s="2"/>
      <c r="D206" s="3"/>
      <c r="E206" s="4"/>
      <c r="F206" s="5"/>
      <c r="G206" s="6"/>
      <c r="H206" s="6"/>
      <c r="I206" s="6"/>
      <c r="J206" s="31"/>
    </row>
    <row r="207" spans="1:12" customFormat="1" ht="15.75" x14ac:dyDescent="0.25">
      <c r="C207" s="2"/>
      <c r="D207" s="3"/>
      <c r="E207" s="4"/>
      <c r="F207" s="5"/>
      <c r="G207" s="6"/>
      <c r="H207" s="6"/>
      <c r="I207" s="6"/>
      <c r="J207" s="31"/>
    </row>
    <row r="208" spans="1:12" customFormat="1" ht="15.75" x14ac:dyDescent="0.25">
      <c r="C208" s="2"/>
      <c r="D208" s="3"/>
      <c r="E208" s="4"/>
      <c r="F208" s="5"/>
      <c r="G208" s="6"/>
      <c r="H208" s="6"/>
      <c r="I208" s="6"/>
      <c r="J208" s="31"/>
    </row>
    <row r="209" spans="3:10" customFormat="1" ht="15.75" x14ac:dyDescent="0.25">
      <c r="C209" s="2"/>
      <c r="D209" s="3"/>
      <c r="E209" s="4"/>
      <c r="F209" s="5"/>
      <c r="G209" s="6"/>
      <c r="H209" s="6"/>
      <c r="I209" s="6"/>
      <c r="J209" s="31"/>
    </row>
    <row r="210" spans="3:10" s="32" customFormat="1" ht="15.75" x14ac:dyDescent="0.25">
      <c r="C210" s="135"/>
      <c r="D210" s="136"/>
      <c r="E210" s="98"/>
      <c r="F210" s="99"/>
      <c r="G210" s="100"/>
      <c r="H210" s="100"/>
      <c r="I210" s="100"/>
      <c r="J210" s="101"/>
    </row>
    <row r="211" spans="3:10" s="32" customFormat="1" ht="15.75" x14ac:dyDescent="0.25">
      <c r="C211" s="135"/>
      <c r="D211" s="136"/>
      <c r="E211" s="98"/>
      <c r="F211" s="99"/>
      <c r="G211" s="100"/>
      <c r="H211" s="100"/>
      <c r="I211" s="100"/>
      <c r="J211" s="101"/>
    </row>
    <row r="212" spans="3:10" customFormat="1" ht="15.75" x14ac:dyDescent="0.25">
      <c r="C212" s="2"/>
      <c r="D212" s="3"/>
      <c r="E212" s="4"/>
      <c r="F212" s="5"/>
      <c r="G212" s="6"/>
      <c r="H212" s="6"/>
      <c r="I212" s="6"/>
      <c r="J212" s="31"/>
    </row>
    <row r="213" spans="3:10" customFormat="1" ht="15.75" x14ac:dyDescent="0.25">
      <c r="C213" s="2"/>
      <c r="D213" s="3"/>
      <c r="E213" s="4"/>
      <c r="F213" s="5"/>
      <c r="G213" s="6"/>
      <c r="H213" s="6"/>
      <c r="I213" s="6"/>
      <c r="J213" s="31"/>
    </row>
    <row r="214" spans="3:10" customFormat="1" ht="15.75" x14ac:dyDescent="0.25">
      <c r="C214" s="2"/>
      <c r="D214" s="3"/>
      <c r="E214" s="4"/>
      <c r="F214" s="5"/>
      <c r="G214" s="6"/>
      <c r="H214" s="6"/>
      <c r="I214" s="6"/>
      <c r="J214" s="31"/>
    </row>
    <row r="215" spans="3:10" customFormat="1" ht="15.75" x14ac:dyDescent="0.25">
      <c r="C215" s="2"/>
      <c r="D215" s="3"/>
      <c r="E215" s="4"/>
      <c r="F215" s="5"/>
      <c r="G215" s="6"/>
      <c r="H215" s="6"/>
      <c r="I215" s="6"/>
      <c r="J215" s="31"/>
    </row>
    <row r="216" spans="3:10" customFormat="1" ht="15.75" x14ac:dyDescent="0.25">
      <c r="C216" s="2"/>
      <c r="D216" s="3"/>
      <c r="E216" s="4"/>
      <c r="F216" s="5"/>
      <c r="G216" s="6"/>
      <c r="H216" s="6"/>
      <c r="I216" s="6"/>
      <c r="J216" s="31"/>
    </row>
    <row r="217" spans="3:10" customFormat="1" ht="15.75" x14ac:dyDescent="0.25">
      <c r="C217" s="2"/>
      <c r="D217" s="3"/>
      <c r="E217" s="4"/>
      <c r="F217" s="5"/>
      <c r="G217" s="6"/>
      <c r="H217" s="6"/>
      <c r="I217" s="6"/>
      <c r="J217" s="31"/>
    </row>
    <row r="218" spans="3:10" customFormat="1" ht="15.75" x14ac:dyDescent="0.25">
      <c r="C218" s="2"/>
      <c r="D218" s="3"/>
      <c r="E218" s="4"/>
      <c r="F218" s="5"/>
      <c r="G218" s="6"/>
      <c r="H218" s="6"/>
      <c r="I218" s="6"/>
      <c r="J218" s="31"/>
    </row>
  </sheetData>
  <autoFilter ref="A1:A218" xr:uid="{00000000-0009-0000-0000-000000000000}"/>
  <mergeCells count="5">
    <mergeCell ref="C210:D210"/>
    <mergeCell ref="C211:D211"/>
    <mergeCell ref="B4:J4"/>
    <mergeCell ref="B5:J5"/>
    <mergeCell ref="C202:I202"/>
  </mergeCells>
  <printOptions horizontalCentered="1" gridLines="1"/>
  <pageMargins left="0.70866141732283472" right="0.70866141732283472" top="0.74803149606299213" bottom="0.74803149606299213" header="0.31496062992125984" footer="0.31496062992125984"/>
  <pageSetup scale="52" orientation="portrait" r:id="rId1"/>
  <rowBreaks count="2" manualBreakCount="2">
    <brk id="159" min="1" max="9" man="1"/>
    <brk id="201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0"/>
  <sheetViews>
    <sheetView view="pageBreakPreview" topLeftCell="A31" zoomScaleSheetLayoutView="100" workbookViewId="0">
      <selection activeCell="F177" sqref="F177:J177"/>
    </sheetView>
  </sheetViews>
  <sheetFormatPr defaultRowHeight="18.75" x14ac:dyDescent="0.3"/>
  <cols>
    <col min="1" max="1" width="6.140625" style="34" customWidth="1"/>
    <col min="2" max="2" width="9.140625" style="34"/>
    <col min="3" max="3" width="53.28515625" style="36" customWidth="1"/>
    <col min="4" max="4" width="22.140625" style="37" hidden="1" customWidth="1"/>
    <col min="5" max="5" width="18.85546875" style="67" hidden="1" customWidth="1"/>
    <col min="6" max="6" width="16.7109375" style="5" customWidth="1"/>
    <col min="7" max="7" width="10.28515625" style="5" customWidth="1"/>
    <col min="8" max="8" width="10.85546875" style="5" customWidth="1"/>
    <col min="9" max="9" width="11.42578125" style="5" customWidth="1"/>
    <col min="10" max="10" width="12" style="90" customWidth="1"/>
    <col min="11" max="11" width="14.140625" style="34" customWidth="1"/>
    <col min="12" max="12" width="14.42578125" style="34" bestFit="1" customWidth="1"/>
    <col min="13" max="16384" width="9.140625" style="34"/>
  </cols>
  <sheetData>
    <row r="1" spans="1:10" ht="15.75" customHeight="1" x14ac:dyDescent="0.3">
      <c r="C1" s="34"/>
      <c r="D1" s="34"/>
      <c r="E1" s="112"/>
      <c r="F1" s="113"/>
      <c r="G1" s="113"/>
      <c r="H1" s="113"/>
      <c r="I1" s="113"/>
      <c r="J1" s="113"/>
    </row>
    <row r="2" spans="1:10" x14ac:dyDescent="0.3">
      <c r="A2" s="35" t="s">
        <v>0</v>
      </c>
      <c r="B2" s="35"/>
      <c r="J2" s="114"/>
    </row>
    <row r="3" spans="1:10" x14ac:dyDescent="0.3">
      <c r="A3" s="38" t="s">
        <v>1</v>
      </c>
      <c r="B3" s="38"/>
      <c r="C3" s="115"/>
      <c r="D3" s="116"/>
      <c r="E3" s="116"/>
      <c r="F3" s="117"/>
      <c r="G3" s="114"/>
      <c r="H3" s="114"/>
      <c r="I3" s="114"/>
      <c r="J3" s="114"/>
    </row>
    <row r="4" spans="1:10" x14ac:dyDescent="0.3">
      <c r="A4" s="38" t="s">
        <v>2</v>
      </c>
      <c r="B4" s="139" t="s">
        <v>3</v>
      </c>
      <c r="C4" s="139"/>
      <c r="D4" s="139"/>
      <c r="E4" s="139"/>
      <c r="F4" s="139"/>
      <c r="G4" s="139"/>
      <c r="H4" s="139"/>
      <c r="I4" s="139"/>
      <c r="J4" s="139"/>
    </row>
    <row r="5" spans="1:10" ht="73.5" customHeight="1" x14ac:dyDescent="0.3">
      <c r="A5" s="38" t="s">
        <v>4</v>
      </c>
      <c r="B5" s="140" t="s">
        <v>248</v>
      </c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38" t="s">
        <v>5</v>
      </c>
      <c r="B6" s="78"/>
      <c r="C6" s="78"/>
      <c r="D6" s="78"/>
      <c r="E6" s="77"/>
      <c r="F6" s="80"/>
      <c r="G6" s="80"/>
      <c r="H6" s="80" t="s">
        <v>247</v>
      </c>
      <c r="I6" s="80"/>
      <c r="J6" s="80"/>
    </row>
    <row r="7" spans="1:10" ht="66" customHeight="1" x14ac:dyDescent="0.3">
      <c r="A7" s="39" t="e">
        <f>'[1]BE 2017-18'!#REF!</f>
        <v>#REF!</v>
      </c>
      <c r="B7" s="40" t="str">
        <f>'[1]BE 2017-18'!A2</f>
        <v xml:space="preserve">S.No. </v>
      </c>
      <c r="C7" s="41" t="s">
        <v>6</v>
      </c>
      <c r="D7" s="40" t="s">
        <v>7</v>
      </c>
      <c r="E7" s="40" t="s">
        <v>8</v>
      </c>
      <c r="F7" s="81" t="s">
        <v>9</v>
      </c>
      <c r="G7" s="82" t="s">
        <v>10</v>
      </c>
      <c r="H7" s="82" t="s">
        <v>11</v>
      </c>
      <c r="I7" s="82" t="s">
        <v>12</v>
      </c>
      <c r="J7" s="9" t="s">
        <v>13</v>
      </c>
    </row>
    <row r="8" spans="1:10" x14ac:dyDescent="0.3">
      <c r="A8" s="39">
        <v>4</v>
      </c>
      <c r="B8" s="43"/>
      <c r="C8" s="42"/>
      <c r="D8" s="43"/>
      <c r="E8" s="40"/>
      <c r="F8" s="83"/>
      <c r="G8" s="83"/>
      <c r="H8" s="83"/>
      <c r="I8" s="83"/>
      <c r="J8" s="9"/>
    </row>
    <row r="9" spans="1:10" customFormat="1" x14ac:dyDescent="0.25">
      <c r="A9" s="91"/>
      <c r="B9" s="8"/>
      <c r="C9" s="10" t="s">
        <v>14</v>
      </c>
      <c r="D9" s="8"/>
      <c r="E9" s="102"/>
      <c r="F9" s="82">
        <f>'[2]BE 2023-24'!$K8</f>
        <v>220</v>
      </c>
      <c r="G9" s="82">
        <f>'[2]BE 2023-24'!$M8</f>
        <v>7.5</v>
      </c>
      <c r="H9" s="82">
        <f>'[2]BE 2023-24'!$O8</f>
        <v>5.75</v>
      </c>
      <c r="I9" s="82">
        <f>'[2]BE 2023-24'!$Q8</f>
        <v>18.75</v>
      </c>
      <c r="J9" s="9">
        <f>F9+G9+H9+I9</f>
        <v>252</v>
      </c>
    </row>
    <row r="10" spans="1:10" customFormat="1" x14ac:dyDescent="0.25">
      <c r="A10" s="91"/>
      <c r="B10" s="8"/>
      <c r="C10" s="10" t="s">
        <v>15</v>
      </c>
      <c r="D10" s="8"/>
      <c r="E10" s="102"/>
      <c r="F10" s="82">
        <f>'[2]BE 2023-24'!$K9</f>
        <v>37.5</v>
      </c>
      <c r="G10" s="82">
        <f>'[2]BE 2023-24'!$M9</f>
        <v>0</v>
      </c>
      <c r="H10" s="82">
        <f>'[2]BE 2023-24'!$O9</f>
        <v>2.5</v>
      </c>
      <c r="I10" s="82">
        <f>'[2]BE 2023-24'!$Q9</f>
        <v>5</v>
      </c>
      <c r="J10" s="9">
        <f>F10+G10+H10+I10</f>
        <v>45</v>
      </c>
    </row>
    <row r="11" spans="1:10" x14ac:dyDescent="0.3">
      <c r="A11" s="55">
        <v>1</v>
      </c>
      <c r="B11" s="44">
        <v>1</v>
      </c>
      <c r="C11" s="10" t="s">
        <v>14</v>
      </c>
      <c r="D11" s="45" t="s">
        <v>16</v>
      </c>
      <c r="E11" s="69">
        <v>10700001004</v>
      </c>
      <c r="F11" s="82">
        <f t="shared" ref="F11" si="0">+F10+F9</f>
        <v>257.5</v>
      </c>
      <c r="G11" s="82">
        <f t="shared" ref="G11" si="1">+G10+G9</f>
        <v>7.5</v>
      </c>
      <c r="H11" s="82">
        <f t="shared" ref="H11" si="2">+H10+H9</f>
        <v>8.25</v>
      </c>
      <c r="I11" s="82">
        <f t="shared" ref="I11" si="3">+I10+I9</f>
        <v>23.75</v>
      </c>
      <c r="J11" s="82">
        <f t="shared" ref="J11" si="4">+J10+J9</f>
        <v>297</v>
      </c>
    </row>
    <row r="12" spans="1:10" customFormat="1" x14ac:dyDescent="0.25">
      <c r="A12" s="20"/>
      <c r="B12" s="11"/>
      <c r="C12" s="10" t="s">
        <v>17</v>
      </c>
      <c r="D12" s="12"/>
      <c r="E12" s="21"/>
      <c r="F12" s="82">
        <f>'[2]BE 2023-24'!$K11</f>
        <v>196.25</v>
      </c>
      <c r="G12" s="82">
        <f>'[2]BE 2023-24'!$M11</f>
        <v>7.5</v>
      </c>
      <c r="H12" s="82">
        <f>'[2]BE 2023-24'!$O11</f>
        <v>10.25</v>
      </c>
      <c r="I12" s="82">
        <f>'[2]BE 2023-24'!$Q11</f>
        <v>18.75</v>
      </c>
      <c r="J12" s="9">
        <f>F12+G12+H12+I12</f>
        <v>232.75</v>
      </c>
    </row>
    <row r="13" spans="1:10" customFormat="1" x14ac:dyDescent="0.25">
      <c r="A13" s="20"/>
      <c r="B13" s="11"/>
      <c r="C13" s="10" t="s">
        <v>18</v>
      </c>
      <c r="D13" s="12"/>
      <c r="E13" s="21"/>
      <c r="F13" s="82">
        <f>'[2]BE 2023-24'!$K12</f>
        <v>27.5</v>
      </c>
      <c r="G13" s="82">
        <f>'[2]BE 2023-24'!$M12</f>
        <v>7.5</v>
      </c>
      <c r="H13" s="82">
        <f>'[2]BE 2023-24'!$O12</f>
        <v>2.25</v>
      </c>
      <c r="I13" s="82">
        <f>'[2]BE 2023-24'!$Q12</f>
        <v>5</v>
      </c>
      <c r="J13" s="9">
        <f>F13+G13+H13+I13</f>
        <v>42.25</v>
      </c>
    </row>
    <row r="14" spans="1:10" x14ac:dyDescent="0.3">
      <c r="A14" s="55">
        <v>2</v>
      </c>
      <c r="B14" s="44">
        <v>2</v>
      </c>
      <c r="C14" s="10" t="s">
        <v>17</v>
      </c>
      <c r="D14" s="45" t="s">
        <v>19</v>
      </c>
      <c r="E14" s="69">
        <v>10700001012</v>
      </c>
      <c r="F14" s="82">
        <f t="shared" ref="F14" si="5">+F13+F12</f>
        <v>223.75</v>
      </c>
      <c r="G14" s="82">
        <f t="shared" ref="G14" si="6">+G13+G12</f>
        <v>15</v>
      </c>
      <c r="H14" s="82">
        <f t="shared" ref="H14" si="7">+H13+H12</f>
        <v>12.5</v>
      </c>
      <c r="I14" s="82">
        <f t="shared" ref="I14" si="8">+I13+I12</f>
        <v>23.75</v>
      </c>
      <c r="J14" s="82">
        <f t="shared" ref="J14" si="9">+J13+J12</f>
        <v>275</v>
      </c>
    </row>
    <row r="15" spans="1:10" customFormat="1" x14ac:dyDescent="0.25">
      <c r="A15" s="20"/>
      <c r="B15" s="11"/>
      <c r="C15" s="10" t="s">
        <v>20</v>
      </c>
      <c r="D15" s="12"/>
      <c r="E15" s="21"/>
      <c r="F15" s="82">
        <f>'[2]BE 2023-24'!$K14</f>
        <v>450</v>
      </c>
      <c r="G15" s="82">
        <f>'[2]BE 2023-24'!$M14</f>
        <v>12.5</v>
      </c>
      <c r="H15" s="82">
        <f>'[2]BE 2023-24'!$O14</f>
        <v>15.5</v>
      </c>
      <c r="I15" s="82">
        <f>'[2]BE 2023-24'!$Q14</f>
        <v>25</v>
      </c>
      <c r="J15" s="9">
        <f>F15+G15+H15+I15</f>
        <v>503</v>
      </c>
    </row>
    <row r="16" spans="1:10" customFormat="1" ht="37.5" x14ac:dyDescent="0.25">
      <c r="A16" s="20"/>
      <c r="B16" s="11"/>
      <c r="C16" s="10" t="s">
        <v>21</v>
      </c>
      <c r="D16" s="12"/>
      <c r="E16" s="21"/>
      <c r="F16" s="82">
        <f>'[2]BE 2023-24'!$K15</f>
        <v>250</v>
      </c>
      <c r="G16" s="82">
        <f>'[2]BE 2023-24'!$M15</f>
        <v>0</v>
      </c>
      <c r="H16" s="82">
        <f>'[2]BE 2023-24'!$O15</f>
        <v>0</v>
      </c>
      <c r="I16" s="82">
        <f>'[2]BE 2023-24'!$Q15</f>
        <v>0</v>
      </c>
      <c r="J16" s="9">
        <f>F16+G16+H16+I16</f>
        <v>250</v>
      </c>
    </row>
    <row r="17" spans="1:10" x14ac:dyDescent="0.3">
      <c r="A17" s="55">
        <v>3</v>
      </c>
      <c r="B17" s="44">
        <v>3</v>
      </c>
      <c r="C17" s="10" t="s">
        <v>20</v>
      </c>
      <c r="D17" s="45" t="s">
        <v>22</v>
      </c>
      <c r="E17" s="69">
        <v>10700001006</v>
      </c>
      <c r="F17" s="82">
        <f t="shared" ref="F17" si="10">+F16+F15</f>
        <v>700</v>
      </c>
      <c r="G17" s="82">
        <f t="shared" ref="G17" si="11">+G16+G15</f>
        <v>12.5</v>
      </c>
      <c r="H17" s="82">
        <f t="shared" ref="H17" si="12">+H16+H15</f>
        <v>15.5</v>
      </c>
      <c r="I17" s="82">
        <f t="shared" ref="I17" si="13">+I16+I15</f>
        <v>25</v>
      </c>
      <c r="J17" s="82">
        <f t="shared" ref="J17" si="14">+J16+J15</f>
        <v>753</v>
      </c>
    </row>
    <row r="18" spans="1:10" customFormat="1" x14ac:dyDescent="0.25">
      <c r="A18" s="20"/>
      <c r="B18" s="11"/>
      <c r="C18" s="10" t="s">
        <v>23</v>
      </c>
      <c r="D18" s="12"/>
      <c r="E18" s="21"/>
      <c r="F18" s="82">
        <f>'[2]BE 2023-24'!$K20</f>
        <v>2850</v>
      </c>
      <c r="G18" s="82">
        <f>'[2]BE 2023-24'!$M20</f>
        <v>100</v>
      </c>
      <c r="H18" s="82">
        <f>'[2]BE 2023-24'!$O20</f>
        <v>60</v>
      </c>
      <c r="I18" s="82">
        <f>'[2]BE 2023-24'!$Q20</f>
        <v>319.75</v>
      </c>
      <c r="J18" s="9">
        <f t="shared" ref="J18:J24" si="15">F18+G18+H18+I18</f>
        <v>3329.75</v>
      </c>
    </row>
    <row r="19" spans="1:10" customFormat="1" x14ac:dyDescent="0.25">
      <c r="A19" s="20"/>
      <c r="B19" s="11"/>
      <c r="C19" s="10" t="s">
        <v>24</v>
      </c>
      <c r="D19" s="12"/>
      <c r="E19" s="21"/>
      <c r="F19" s="82">
        <f>'[2]BE 2023-24'!$K21</f>
        <v>30</v>
      </c>
      <c r="G19" s="82">
        <f>'[2]BE 2023-24'!$M21</f>
        <v>2.5</v>
      </c>
      <c r="H19" s="82">
        <f>'[2]BE 2023-24'!$O21</f>
        <v>0</v>
      </c>
      <c r="I19" s="82">
        <f>'[2]BE 2023-24'!$Q21</f>
        <v>0</v>
      </c>
      <c r="J19" s="9">
        <f t="shared" si="15"/>
        <v>32.5</v>
      </c>
    </row>
    <row r="20" spans="1:10" customFormat="1" x14ac:dyDescent="0.25">
      <c r="A20" s="20"/>
      <c r="B20" s="11"/>
      <c r="C20" s="13" t="s">
        <v>25</v>
      </c>
      <c r="D20" s="12"/>
      <c r="E20" s="21"/>
      <c r="F20" s="82">
        <f>'[2]BE 2023-24'!$K22</f>
        <v>25</v>
      </c>
      <c r="G20" s="82">
        <f>'[2]BE 2023-24'!$M22</f>
        <v>7.5</v>
      </c>
      <c r="H20" s="82">
        <f>'[2]BE 2023-24'!$O22</f>
        <v>2.5</v>
      </c>
      <c r="I20" s="82">
        <f>'[2]BE 2023-24'!$Q22</f>
        <v>0</v>
      </c>
      <c r="J20" s="9">
        <f t="shared" si="15"/>
        <v>35</v>
      </c>
    </row>
    <row r="21" spans="1:10" customFormat="1" x14ac:dyDescent="0.25">
      <c r="A21" s="20"/>
      <c r="B21" s="11"/>
      <c r="C21" s="10" t="s">
        <v>26</v>
      </c>
      <c r="D21" s="12"/>
      <c r="E21" s="21"/>
      <c r="F21" s="82">
        <f>'[2]BE 2023-24'!$K23</f>
        <v>125</v>
      </c>
      <c r="G21" s="82">
        <f>'[2]BE 2023-24'!$M23</f>
        <v>0</v>
      </c>
      <c r="H21" s="82">
        <f>'[2]BE 2023-24'!$O23</f>
        <v>0</v>
      </c>
      <c r="I21" s="82">
        <f>'[2]BE 2023-24'!$Q23</f>
        <v>0</v>
      </c>
      <c r="J21" s="9">
        <f t="shared" si="15"/>
        <v>125</v>
      </c>
    </row>
    <row r="22" spans="1:10" customFormat="1" ht="37.5" x14ac:dyDescent="0.25">
      <c r="A22" s="20"/>
      <c r="B22" s="11"/>
      <c r="C22" s="10" t="s">
        <v>27</v>
      </c>
      <c r="D22" s="12"/>
      <c r="E22" s="21"/>
      <c r="F22" s="82">
        <f>'[2]BE 2023-24'!$K24</f>
        <v>80</v>
      </c>
      <c r="G22" s="82">
        <f>'[2]BE 2023-24'!$M24</f>
        <v>0</v>
      </c>
      <c r="H22" s="82">
        <f>'[2]BE 2023-24'!$O24</f>
        <v>0</v>
      </c>
      <c r="I22" s="82">
        <f>'[2]BE 2023-24'!$Q24</f>
        <v>0</v>
      </c>
      <c r="J22" s="9">
        <f t="shared" si="15"/>
        <v>80</v>
      </c>
    </row>
    <row r="23" spans="1:10" customFormat="1" ht="37.5" x14ac:dyDescent="0.25">
      <c r="A23" s="20"/>
      <c r="B23" s="11"/>
      <c r="C23" s="10" t="s">
        <v>28</v>
      </c>
      <c r="D23" s="12"/>
      <c r="E23" s="21"/>
      <c r="F23" s="82">
        <f>'[2]BE 2023-24'!$K25</f>
        <v>25</v>
      </c>
      <c r="G23" s="82">
        <f>'[2]BE 2023-24'!$M25</f>
        <v>7.5</v>
      </c>
      <c r="H23" s="82">
        <f>'[2]BE 2023-24'!$O25</f>
        <v>10.5</v>
      </c>
      <c r="I23" s="82">
        <f>'[2]BE 2023-24'!$Q25</f>
        <v>0</v>
      </c>
      <c r="J23" s="9">
        <f t="shared" si="15"/>
        <v>43</v>
      </c>
    </row>
    <row r="24" spans="1:10" customFormat="1" x14ac:dyDescent="0.25">
      <c r="A24" s="20"/>
      <c r="B24" s="11"/>
      <c r="C24" s="10" t="s">
        <v>29</v>
      </c>
      <c r="D24" s="12"/>
      <c r="E24" s="21"/>
      <c r="F24" s="82">
        <f>'[2]BE 2023-24'!$K26</f>
        <v>0</v>
      </c>
      <c r="G24" s="82">
        <f>'[2]BE 2023-24'!$M26</f>
        <v>53</v>
      </c>
      <c r="H24" s="82">
        <f>'[2]BE 2023-24'!$O26</f>
        <v>0</v>
      </c>
      <c r="I24" s="82">
        <f>'[2]BE 2023-24'!$Q26</f>
        <v>0</v>
      </c>
      <c r="J24" s="9">
        <f t="shared" si="15"/>
        <v>53</v>
      </c>
    </row>
    <row r="25" spans="1:10" x14ac:dyDescent="0.3">
      <c r="A25" s="55">
        <v>5</v>
      </c>
      <c r="B25" s="44">
        <v>4</v>
      </c>
      <c r="C25" s="10" t="s">
        <v>23</v>
      </c>
      <c r="D25" s="45" t="s">
        <v>30</v>
      </c>
      <c r="E25" s="69">
        <v>10700001011</v>
      </c>
      <c r="F25" s="82">
        <f t="shared" ref="F25:I25" si="16">SUM(F18:F24)</f>
        <v>3135</v>
      </c>
      <c r="G25" s="82">
        <f t="shared" si="16"/>
        <v>170.5</v>
      </c>
      <c r="H25" s="82">
        <f t="shared" si="16"/>
        <v>73</v>
      </c>
      <c r="I25" s="82">
        <f t="shared" si="16"/>
        <v>319.75</v>
      </c>
      <c r="J25" s="82">
        <f t="shared" ref="J25" si="17">SUM(J18:J24)</f>
        <v>3698.25</v>
      </c>
    </row>
    <row r="26" spans="1:10" customFormat="1" x14ac:dyDescent="0.25">
      <c r="A26" s="20"/>
      <c r="B26" s="11"/>
      <c r="C26" s="10" t="s">
        <v>31</v>
      </c>
      <c r="D26" s="14"/>
      <c r="E26" s="26"/>
      <c r="F26" s="82">
        <f>'[2]BE 2023-24'!$K32</f>
        <v>201.25</v>
      </c>
      <c r="G26" s="82">
        <f>'[2]BE 2023-24'!$M32</f>
        <v>7.5</v>
      </c>
      <c r="H26" s="82">
        <f>'[2]BE 2023-24'!$O32</f>
        <v>7.5</v>
      </c>
      <c r="I26" s="82">
        <f>'[2]BE 2023-24'!$Q32</f>
        <v>18.75</v>
      </c>
      <c r="J26" s="9">
        <f>F26+G26+H26+I26</f>
        <v>235</v>
      </c>
    </row>
    <row r="27" spans="1:10" customFormat="1" ht="15.75" x14ac:dyDescent="0.25">
      <c r="A27" s="20"/>
      <c r="B27" s="11"/>
      <c r="C27" s="15" t="s">
        <v>32</v>
      </c>
      <c r="D27" s="14"/>
      <c r="E27" s="26"/>
      <c r="F27" s="82">
        <f>'[2]BE 2023-24'!$K33</f>
        <v>75</v>
      </c>
      <c r="G27" s="82">
        <f>'[2]BE 2023-24'!$M33</f>
        <v>7.5</v>
      </c>
      <c r="H27" s="82">
        <f>'[2]BE 2023-24'!$O33</f>
        <v>5</v>
      </c>
      <c r="I27" s="82">
        <f>'[2]BE 2023-24'!$Q33</f>
        <v>0</v>
      </c>
      <c r="J27" s="9">
        <f>F27+G27+H27+I27</f>
        <v>87.5</v>
      </c>
    </row>
    <row r="28" spans="1:10" customFormat="1" ht="31.5" x14ac:dyDescent="0.25">
      <c r="A28" s="20"/>
      <c r="B28" s="11"/>
      <c r="C28" s="15" t="s">
        <v>33</v>
      </c>
      <c r="D28" s="14"/>
      <c r="E28" s="26"/>
      <c r="F28" s="82">
        <f>'[2]BE 2023-24'!$K34</f>
        <v>100</v>
      </c>
      <c r="G28" s="82">
        <f>'[2]BE 2023-24'!$M34</f>
        <v>7.5</v>
      </c>
      <c r="H28" s="82">
        <f>'[2]BE 2023-24'!$O34</f>
        <v>3.75</v>
      </c>
      <c r="I28" s="82">
        <f>'[2]BE 2023-24'!$Q34</f>
        <v>0</v>
      </c>
      <c r="J28" s="9">
        <f>F28+G28+H28+I28</f>
        <v>111.25</v>
      </c>
    </row>
    <row r="29" spans="1:10" x14ac:dyDescent="0.3">
      <c r="A29" s="55">
        <v>8</v>
      </c>
      <c r="B29" s="44">
        <v>5</v>
      </c>
      <c r="C29" s="10" t="s">
        <v>31</v>
      </c>
      <c r="D29" s="45" t="s">
        <v>34</v>
      </c>
      <c r="E29" s="69">
        <v>10700001002</v>
      </c>
      <c r="F29" s="82">
        <f t="shared" ref="F29:I29" si="18">+F28+F27+F26</f>
        <v>376.25</v>
      </c>
      <c r="G29" s="82">
        <f t="shared" si="18"/>
        <v>22.5</v>
      </c>
      <c r="H29" s="82">
        <f t="shared" si="18"/>
        <v>16.25</v>
      </c>
      <c r="I29" s="82">
        <f t="shared" si="18"/>
        <v>18.75</v>
      </c>
      <c r="J29" s="82">
        <f t="shared" ref="J29" si="19">+J28+J27+J26</f>
        <v>433.75</v>
      </c>
    </row>
    <row r="30" spans="1:10" customFormat="1" x14ac:dyDescent="0.25">
      <c r="A30" s="20"/>
      <c r="B30" s="11"/>
      <c r="C30" s="10" t="s">
        <v>35</v>
      </c>
      <c r="D30" s="12"/>
      <c r="E30" s="21"/>
      <c r="F30" s="82">
        <f>'[2]BE 2023-24'!$K36</f>
        <v>367.75</v>
      </c>
      <c r="G30" s="82">
        <f>'[2]BE 2023-24'!$M36</f>
        <v>6.25</v>
      </c>
      <c r="H30" s="82">
        <f>'[2]BE 2023-24'!$O36</f>
        <v>0</v>
      </c>
      <c r="I30" s="82">
        <f>'[2]BE 2023-24'!$Q36</f>
        <v>75</v>
      </c>
      <c r="J30" s="9">
        <f>F30+G30+H30+I30</f>
        <v>449</v>
      </c>
    </row>
    <row r="31" spans="1:10" customFormat="1" x14ac:dyDescent="0.25">
      <c r="A31" s="92"/>
      <c r="B31" s="11"/>
      <c r="C31" s="10" t="s">
        <v>36</v>
      </c>
      <c r="D31" s="12"/>
      <c r="E31" s="21"/>
      <c r="F31" s="82">
        <f>'[2]BE 2023-24'!$K37</f>
        <v>37.5</v>
      </c>
      <c r="G31" s="82">
        <f>'[2]BE 2023-24'!$M37</f>
        <v>18.75</v>
      </c>
      <c r="H31" s="82">
        <f>'[2]BE 2023-24'!$O37</f>
        <v>11.25</v>
      </c>
      <c r="I31" s="82">
        <f>'[2]BE 2023-24'!$Q37</f>
        <v>0</v>
      </c>
      <c r="J31" s="9">
        <f>F31+G31+H31+I31</f>
        <v>67.5</v>
      </c>
    </row>
    <row r="32" spans="1:10" x14ac:dyDescent="0.3">
      <c r="A32" s="55">
        <v>9</v>
      </c>
      <c r="B32" s="44">
        <v>6</v>
      </c>
      <c r="C32" s="10" t="s">
        <v>37</v>
      </c>
      <c r="D32" s="45" t="s">
        <v>38</v>
      </c>
      <c r="E32" s="69">
        <v>10700001052</v>
      </c>
      <c r="F32" s="82">
        <f t="shared" ref="F32:I32" si="20">+F30+F31</f>
        <v>405.25</v>
      </c>
      <c r="G32" s="82">
        <f t="shared" si="20"/>
        <v>25</v>
      </c>
      <c r="H32" s="82">
        <f t="shared" si="20"/>
        <v>11.25</v>
      </c>
      <c r="I32" s="82">
        <f t="shared" si="20"/>
        <v>75</v>
      </c>
      <c r="J32" s="82">
        <f t="shared" ref="J32" si="21">+J30+J31</f>
        <v>516.5</v>
      </c>
    </row>
    <row r="33" spans="1:10" customFormat="1" x14ac:dyDescent="0.25">
      <c r="A33" s="20"/>
      <c r="B33" s="11"/>
      <c r="C33" s="10" t="s">
        <v>39</v>
      </c>
      <c r="D33" s="12"/>
      <c r="E33" s="21"/>
      <c r="F33" s="82">
        <f>'[2]BE 2023-24'!$K42</f>
        <v>450</v>
      </c>
      <c r="G33" s="82">
        <f>'[2]BE 2023-24'!$M42</f>
        <v>25</v>
      </c>
      <c r="H33" s="82">
        <f>'[2]BE 2023-24'!$O42</f>
        <v>6.25</v>
      </c>
      <c r="I33" s="82">
        <f>'[2]BE 2023-24'!$Q42</f>
        <v>27.5</v>
      </c>
      <c r="J33" s="9">
        <f>F33+G33+H33+I33</f>
        <v>508.75</v>
      </c>
    </row>
    <row r="34" spans="1:10" customFormat="1" ht="37.5" x14ac:dyDescent="0.25">
      <c r="A34" s="92"/>
      <c r="B34" s="11"/>
      <c r="C34" s="10" t="s">
        <v>40</v>
      </c>
      <c r="D34" s="12"/>
      <c r="E34" s="21"/>
      <c r="F34" s="82">
        <f>'[2]BE 2023-24'!$K43</f>
        <v>32.5</v>
      </c>
      <c r="G34" s="82">
        <f>'[2]BE 2023-24'!$M43</f>
        <v>7.5</v>
      </c>
      <c r="H34" s="82">
        <f>'[2]BE 2023-24'!$O43</f>
        <v>6.25</v>
      </c>
      <c r="I34" s="82">
        <f>'[2]BE 2023-24'!$Q43</f>
        <v>0</v>
      </c>
      <c r="J34" s="9">
        <f>F34+G34+H34+I34</f>
        <v>46.25</v>
      </c>
    </row>
    <row r="35" spans="1:10" customFormat="1" ht="37.5" x14ac:dyDescent="0.25">
      <c r="A35" s="20"/>
      <c r="B35" s="11"/>
      <c r="C35" s="10" t="s">
        <v>41</v>
      </c>
      <c r="D35" s="12"/>
      <c r="E35" s="21"/>
      <c r="F35" s="82">
        <f>'[2]BE 2023-24'!$K44</f>
        <v>137.5</v>
      </c>
      <c r="G35" s="82">
        <f>'[2]BE 2023-24'!$M44</f>
        <v>0</v>
      </c>
      <c r="H35" s="82">
        <f>'[2]BE 2023-24'!$O44</f>
        <v>0</v>
      </c>
      <c r="I35" s="82">
        <f>'[2]BE 2023-24'!$Q44</f>
        <v>0</v>
      </c>
      <c r="J35" s="9">
        <f>F35+G35+H35+I35</f>
        <v>137.5</v>
      </c>
    </row>
    <row r="36" spans="1:10" x14ac:dyDescent="0.3">
      <c r="A36" s="55">
        <v>11</v>
      </c>
      <c r="B36" s="44">
        <v>7</v>
      </c>
      <c r="C36" s="10" t="s">
        <v>39</v>
      </c>
      <c r="D36" s="45" t="s">
        <v>42</v>
      </c>
      <c r="E36" s="69">
        <v>10700001031</v>
      </c>
      <c r="F36" s="82">
        <f t="shared" ref="F36:I36" si="22">+F35+F34+F33</f>
        <v>620</v>
      </c>
      <c r="G36" s="82">
        <f t="shared" si="22"/>
        <v>32.5</v>
      </c>
      <c r="H36" s="82">
        <f t="shared" si="22"/>
        <v>12.5</v>
      </c>
      <c r="I36" s="82">
        <f t="shared" si="22"/>
        <v>27.5</v>
      </c>
      <c r="J36" s="82">
        <f t="shared" ref="J36" si="23">+J35+J34+J33</f>
        <v>692.5</v>
      </c>
    </row>
    <row r="37" spans="1:10" x14ac:dyDescent="0.3">
      <c r="A37" s="55">
        <v>12</v>
      </c>
      <c r="B37" s="44">
        <v>8</v>
      </c>
      <c r="C37" s="10" t="s">
        <v>43</v>
      </c>
      <c r="D37" s="45" t="s">
        <v>44</v>
      </c>
      <c r="E37" s="69">
        <v>10700001093</v>
      </c>
      <c r="F37" s="82">
        <f>'[2]BE 2023-24'!$K46</f>
        <v>209</v>
      </c>
      <c r="G37" s="82">
        <f>'[2]BE 2023-24'!$M46</f>
        <v>0</v>
      </c>
      <c r="H37" s="82">
        <f>'[2]BE 2023-24'!$O46</f>
        <v>12.5</v>
      </c>
      <c r="I37" s="82">
        <f>'[2]BE 2023-24'!$Q46</f>
        <v>25</v>
      </c>
      <c r="J37" s="9">
        <f>F37+G37+H37+I37</f>
        <v>246.5</v>
      </c>
    </row>
    <row r="38" spans="1:10" customFormat="1" x14ac:dyDescent="0.25">
      <c r="A38" s="20"/>
      <c r="B38" s="11"/>
      <c r="C38" s="10" t="s">
        <v>45</v>
      </c>
      <c r="D38" s="12"/>
      <c r="E38" s="21"/>
      <c r="F38" s="82">
        <f>'[2]BE 2023-24'!$K48</f>
        <v>70</v>
      </c>
      <c r="G38" s="82">
        <f>'[2]BE 2023-24'!$M48</f>
        <v>12.5</v>
      </c>
      <c r="H38" s="82">
        <f>'[2]BE 2023-24'!$O48</f>
        <v>4.5</v>
      </c>
      <c r="I38" s="82">
        <f>'[2]BE 2023-24'!$Q48</f>
        <v>10</v>
      </c>
      <c r="J38" s="9">
        <f>F38+G38+H38+I38</f>
        <v>97</v>
      </c>
    </row>
    <row r="39" spans="1:10" customFormat="1" ht="31.5" x14ac:dyDescent="0.25">
      <c r="A39" s="92"/>
      <c r="B39" s="11"/>
      <c r="C39" s="141" t="s">
        <v>46</v>
      </c>
      <c r="D39" s="15"/>
      <c r="E39" s="21"/>
      <c r="F39" s="82">
        <f>'[2]BE 2023-24'!$K49</f>
        <v>100</v>
      </c>
      <c r="G39" s="82">
        <f>'[2]BE 2023-24'!$M49</f>
        <v>10</v>
      </c>
      <c r="H39" s="82">
        <f>'[2]BE 2023-24'!$O49</f>
        <v>20.25</v>
      </c>
      <c r="I39" s="82">
        <f>'[2]BE 2023-24'!$Q49</f>
        <v>0</v>
      </c>
      <c r="J39" s="9">
        <f>F39+G39+H39+I39</f>
        <v>130.25</v>
      </c>
    </row>
    <row r="40" spans="1:10" customFormat="1" ht="31.5" x14ac:dyDescent="0.25">
      <c r="A40" s="20"/>
      <c r="B40" s="11"/>
      <c r="C40" s="141" t="s">
        <v>47</v>
      </c>
      <c r="D40" s="12"/>
      <c r="E40" s="21"/>
      <c r="F40" s="82">
        <f>'[2]BE 2023-24'!$K50</f>
        <v>0</v>
      </c>
      <c r="G40" s="82">
        <f>'[2]BE 2023-24'!$M50</f>
        <v>0</v>
      </c>
      <c r="H40" s="82">
        <f>'[2]BE 2023-24'!$O50</f>
        <v>0</v>
      </c>
      <c r="I40" s="82">
        <f>'[2]BE 2023-24'!$Q50</f>
        <v>0</v>
      </c>
      <c r="J40" s="9">
        <f>F40+G40+H40+I40</f>
        <v>0</v>
      </c>
    </row>
    <row r="41" spans="1:10" x14ac:dyDescent="0.3">
      <c r="A41" s="55">
        <v>14</v>
      </c>
      <c r="B41" s="44">
        <v>9</v>
      </c>
      <c r="C41" s="10" t="s">
        <v>45</v>
      </c>
      <c r="D41" s="45" t="s">
        <v>48</v>
      </c>
      <c r="E41" s="69">
        <v>10700001010</v>
      </c>
      <c r="F41" s="82">
        <f t="shared" ref="F41:I41" si="24">+F40+F39+F38</f>
        <v>170</v>
      </c>
      <c r="G41" s="82">
        <f t="shared" si="24"/>
        <v>22.5</v>
      </c>
      <c r="H41" s="82">
        <f t="shared" si="24"/>
        <v>24.75</v>
      </c>
      <c r="I41" s="82">
        <f t="shared" si="24"/>
        <v>10</v>
      </c>
      <c r="J41" s="82">
        <f t="shared" ref="J41" si="25">+J40+J39+J38</f>
        <v>227.25</v>
      </c>
    </row>
    <row r="42" spans="1:10" customFormat="1" x14ac:dyDescent="0.25">
      <c r="A42" s="20"/>
      <c r="B42" s="11"/>
      <c r="C42" s="10" t="s">
        <v>49</v>
      </c>
      <c r="D42" s="12"/>
      <c r="E42" s="21"/>
      <c r="F42" s="82">
        <f>'[2]BE 2023-24'!$K52</f>
        <v>160</v>
      </c>
      <c r="G42" s="82">
        <f>'[2]BE 2023-24'!$M52</f>
        <v>2.5</v>
      </c>
      <c r="H42" s="82">
        <f>'[2]BE 2023-24'!$O52</f>
        <v>0</v>
      </c>
      <c r="I42" s="82">
        <f>'[2]BE 2023-24'!$Q52</f>
        <v>0</v>
      </c>
      <c r="J42" s="9">
        <f>F42+G42+H42+I42</f>
        <v>162.5</v>
      </c>
    </row>
    <row r="43" spans="1:10" customFormat="1" x14ac:dyDescent="0.25">
      <c r="A43" s="92"/>
      <c r="B43" s="11"/>
      <c r="C43" s="10" t="s">
        <v>50</v>
      </c>
      <c r="D43" s="12"/>
      <c r="E43" s="21"/>
      <c r="F43" s="82">
        <f>'[2]BE 2023-24'!$K53</f>
        <v>37.5</v>
      </c>
      <c r="G43" s="82">
        <f>'[2]BE 2023-24'!$M53</f>
        <v>2.5</v>
      </c>
      <c r="H43" s="82">
        <f>'[2]BE 2023-24'!$O53</f>
        <v>0</v>
      </c>
      <c r="I43" s="82">
        <f>'[2]BE 2023-24'!$Q53</f>
        <v>0</v>
      </c>
      <c r="J43" s="9">
        <f>F43+G43+H43+I43</f>
        <v>40</v>
      </c>
    </row>
    <row r="44" spans="1:10" x14ac:dyDescent="0.3">
      <c r="A44" s="55">
        <v>15</v>
      </c>
      <c r="B44" s="44">
        <v>10</v>
      </c>
      <c r="C44" s="10" t="s">
        <v>49</v>
      </c>
      <c r="D44" s="45" t="s">
        <v>51</v>
      </c>
      <c r="E44" s="69">
        <v>10700001030</v>
      </c>
      <c r="F44" s="82">
        <f t="shared" ref="F44:I44" si="26">+F43+F42</f>
        <v>197.5</v>
      </c>
      <c r="G44" s="82">
        <f t="shared" si="26"/>
        <v>5</v>
      </c>
      <c r="H44" s="82">
        <f t="shared" si="26"/>
        <v>0</v>
      </c>
      <c r="I44" s="82">
        <f t="shared" si="26"/>
        <v>0</v>
      </c>
      <c r="J44" s="82">
        <f t="shared" ref="J44" si="27">+J43+J42</f>
        <v>202.5</v>
      </c>
    </row>
    <row r="45" spans="1:10" customFormat="1" x14ac:dyDescent="0.25">
      <c r="A45" s="92"/>
      <c r="B45" s="11"/>
      <c r="C45" s="10" t="s">
        <v>52</v>
      </c>
      <c r="D45" s="12"/>
      <c r="E45" s="21"/>
      <c r="F45" s="82">
        <f>'[2]BE 2023-24'!$K59</f>
        <v>161.75</v>
      </c>
      <c r="G45" s="82">
        <f>'[2]BE 2023-24'!$M59</f>
        <v>2.5</v>
      </c>
      <c r="H45" s="82">
        <f>'[2]BE 2023-24'!$O59</f>
        <v>8</v>
      </c>
      <c r="I45" s="82">
        <f>'[2]BE 2023-24'!$Q59</f>
        <v>17.5</v>
      </c>
      <c r="J45" s="9">
        <f>F45+G45+H45+I45</f>
        <v>189.75</v>
      </c>
    </row>
    <row r="46" spans="1:10" customFormat="1" x14ac:dyDescent="0.25">
      <c r="A46" s="20"/>
      <c r="B46" s="11"/>
      <c r="C46" s="10" t="s">
        <v>53</v>
      </c>
      <c r="D46" s="12"/>
      <c r="E46" s="21"/>
      <c r="F46" s="82">
        <f>'[2]BE 2023-24'!$K60</f>
        <v>50</v>
      </c>
      <c r="G46" s="82">
        <f>'[2]BE 2023-24'!$M60</f>
        <v>15</v>
      </c>
      <c r="H46" s="82">
        <f>'[2]BE 2023-24'!$O60</f>
        <v>5</v>
      </c>
      <c r="I46" s="82">
        <f>'[2]BE 2023-24'!$Q60</f>
        <v>0</v>
      </c>
      <c r="J46" s="9">
        <f>F46+G46+H46+I46</f>
        <v>70</v>
      </c>
    </row>
    <row r="47" spans="1:10" x14ac:dyDescent="0.3">
      <c r="A47" s="55">
        <v>17</v>
      </c>
      <c r="B47" s="44">
        <v>11</v>
      </c>
      <c r="C47" s="10" t="s">
        <v>52</v>
      </c>
      <c r="D47" s="45" t="s">
        <v>54</v>
      </c>
      <c r="E47" s="69">
        <v>10700001029</v>
      </c>
      <c r="F47" s="82">
        <f t="shared" ref="F47" si="28">+F46+F45</f>
        <v>211.75</v>
      </c>
      <c r="G47" s="82">
        <f t="shared" ref="G47" si="29">+G46+G45</f>
        <v>17.5</v>
      </c>
      <c r="H47" s="82">
        <f t="shared" ref="H47" si="30">+H46+H45</f>
        <v>13</v>
      </c>
      <c r="I47" s="82">
        <f t="shared" ref="I47" si="31">+I46+I45</f>
        <v>17.5</v>
      </c>
      <c r="J47" s="82">
        <f t="shared" ref="J47" si="32">+J46+J45</f>
        <v>259.75</v>
      </c>
    </row>
    <row r="48" spans="1:10" customFormat="1" ht="15.75" x14ac:dyDescent="0.25">
      <c r="A48" s="92"/>
      <c r="B48" s="11"/>
      <c r="C48" s="142" t="s">
        <v>55</v>
      </c>
      <c r="D48" s="12"/>
      <c r="E48" s="21"/>
      <c r="F48" s="82">
        <f>'[2]BE 2023-24'!$K62</f>
        <v>192.5</v>
      </c>
      <c r="G48" s="82">
        <f>'[2]BE 2023-24'!$M62</f>
        <v>2.5</v>
      </c>
      <c r="H48" s="82">
        <f>'[2]BE 2023-24'!$O62</f>
        <v>1.25</v>
      </c>
      <c r="I48" s="82">
        <f>'[2]BE 2023-24'!$Q62</f>
        <v>8.75</v>
      </c>
      <c r="J48" s="9">
        <f>F48+G48+H48+I48</f>
        <v>205</v>
      </c>
    </row>
    <row r="49" spans="1:10" customFormat="1" ht="15.75" x14ac:dyDescent="0.25">
      <c r="A49" s="20"/>
      <c r="B49" s="11"/>
      <c r="C49" s="141" t="s">
        <v>56</v>
      </c>
      <c r="D49" s="12"/>
      <c r="E49" s="21"/>
      <c r="F49" s="82">
        <f>'[2]BE 2023-24'!$K63</f>
        <v>125</v>
      </c>
      <c r="G49" s="82">
        <f>'[2]BE 2023-24'!$M63</f>
        <v>12.5</v>
      </c>
      <c r="H49" s="82">
        <f>'[2]BE 2023-24'!$O63</f>
        <v>7.5</v>
      </c>
      <c r="I49" s="82">
        <f>'[2]BE 2023-24'!$Q63</f>
        <v>5.25</v>
      </c>
      <c r="J49" s="9">
        <f>F49+G49+H49+I49</f>
        <v>150.25</v>
      </c>
    </row>
    <row r="50" spans="1:10" ht="31.5" customHeight="1" x14ac:dyDescent="0.3">
      <c r="A50" s="55">
        <v>18</v>
      </c>
      <c r="B50" s="44">
        <v>12</v>
      </c>
      <c r="C50" s="10" t="s">
        <v>57</v>
      </c>
      <c r="D50" s="45" t="s">
        <v>58</v>
      </c>
      <c r="E50" s="69">
        <v>10700001008</v>
      </c>
      <c r="F50" s="82">
        <f t="shared" ref="F50:I50" si="33">+F49+F48</f>
        <v>317.5</v>
      </c>
      <c r="G50" s="82">
        <f t="shared" si="33"/>
        <v>15</v>
      </c>
      <c r="H50" s="82">
        <f t="shared" si="33"/>
        <v>8.75</v>
      </c>
      <c r="I50" s="82">
        <f t="shared" si="33"/>
        <v>14</v>
      </c>
      <c r="J50" s="82">
        <f t="shared" ref="J50" si="34">+J49+J48</f>
        <v>355.25</v>
      </c>
    </row>
    <row r="51" spans="1:10" customFormat="1" x14ac:dyDescent="0.25">
      <c r="A51" s="20"/>
      <c r="B51" s="11"/>
      <c r="C51" s="10" t="s">
        <v>59</v>
      </c>
      <c r="D51" s="12"/>
      <c r="E51" s="21"/>
      <c r="F51" s="82">
        <f>'[2]BE 2023-24'!$K68</f>
        <v>76</v>
      </c>
      <c r="G51" s="82">
        <f>'[2]BE 2023-24'!$M68</f>
        <v>0</v>
      </c>
      <c r="H51" s="82">
        <f>'[2]BE 2023-24'!$O68</f>
        <v>5</v>
      </c>
      <c r="I51" s="82">
        <f>'[2]BE 2023-24'!$Q68</f>
        <v>18.75</v>
      </c>
      <c r="J51" s="9">
        <f>F51+G51+H51+I51</f>
        <v>99.75</v>
      </c>
    </row>
    <row r="52" spans="1:10" customFormat="1" ht="37.5" x14ac:dyDescent="0.25">
      <c r="A52" s="20"/>
      <c r="B52" s="11"/>
      <c r="C52" s="10" t="s">
        <v>60</v>
      </c>
      <c r="D52" s="12"/>
      <c r="E52" s="21"/>
      <c r="F52" s="82">
        <f>'[2]BE 2023-24'!$K69</f>
        <v>100</v>
      </c>
      <c r="G52" s="82">
        <f>'[2]BE 2023-24'!$M69</f>
        <v>7.5</v>
      </c>
      <c r="H52" s="82">
        <f>'[2]BE 2023-24'!$O69</f>
        <v>13</v>
      </c>
      <c r="I52" s="82">
        <f>'[2]BE 2023-24'!$Q69</f>
        <v>0</v>
      </c>
      <c r="J52" s="9">
        <f>F52+G52+H52+I52</f>
        <v>120.5</v>
      </c>
    </row>
    <row r="53" spans="1:10" x14ac:dyDescent="0.3">
      <c r="A53" s="73">
        <v>20</v>
      </c>
      <c r="B53" s="44">
        <v>13</v>
      </c>
      <c r="C53" s="10" t="s">
        <v>59</v>
      </c>
      <c r="D53" s="45" t="s">
        <v>61</v>
      </c>
      <c r="E53" s="69">
        <v>10700001014</v>
      </c>
      <c r="F53" s="82">
        <f t="shared" ref="F53" si="35">+F52+F51</f>
        <v>176</v>
      </c>
      <c r="G53" s="82">
        <f t="shared" ref="G53" si="36">+G52+G51</f>
        <v>7.5</v>
      </c>
      <c r="H53" s="82">
        <f t="shared" ref="H53" si="37">+H52+H51</f>
        <v>18</v>
      </c>
      <c r="I53" s="82">
        <f t="shared" ref="I53" si="38">+I52+I51</f>
        <v>18.75</v>
      </c>
      <c r="J53" s="82">
        <f t="shared" ref="J53" si="39">+J52+J51</f>
        <v>220.25</v>
      </c>
    </row>
    <row r="54" spans="1:10" customFormat="1" x14ac:dyDescent="0.25">
      <c r="A54" s="20"/>
      <c r="B54" s="11"/>
      <c r="C54" s="10" t="s">
        <v>62</v>
      </c>
      <c r="D54" s="12"/>
      <c r="E54" s="21"/>
      <c r="F54" s="82">
        <f>'[2]BE 2023-24'!$K71</f>
        <v>146</v>
      </c>
      <c r="G54" s="82">
        <f>'[2]BE 2023-24'!$M71</f>
        <v>5</v>
      </c>
      <c r="H54" s="82">
        <f>'[2]BE 2023-24'!$O71</f>
        <v>0.5</v>
      </c>
      <c r="I54" s="82">
        <f>'[2]BE 2023-24'!$Q71</f>
        <v>10</v>
      </c>
      <c r="J54" s="9">
        <f>F54+G54+H54+I54</f>
        <v>161.5</v>
      </c>
    </row>
    <row r="55" spans="1:10" customFormat="1" x14ac:dyDescent="0.25">
      <c r="A55" s="20"/>
      <c r="B55" s="11"/>
      <c r="C55" s="10" t="s">
        <v>63</v>
      </c>
      <c r="D55" s="12"/>
      <c r="E55" s="21"/>
      <c r="F55" s="82">
        <f>'[2]BE 2023-24'!$K72</f>
        <v>87.5</v>
      </c>
      <c r="G55" s="82">
        <f>'[2]BE 2023-24'!$M72</f>
        <v>7.5</v>
      </c>
      <c r="H55" s="82">
        <f>'[2]BE 2023-24'!$O72</f>
        <v>13.75</v>
      </c>
      <c r="I55" s="82">
        <f>'[2]BE 2023-24'!$Q72</f>
        <v>0</v>
      </c>
      <c r="J55" s="9">
        <f>F55+G55+H55+I55</f>
        <v>108.75</v>
      </c>
    </row>
    <row r="56" spans="1:10" x14ac:dyDescent="0.3">
      <c r="A56" s="73">
        <v>21</v>
      </c>
      <c r="B56" s="44">
        <v>14</v>
      </c>
      <c r="C56" s="10" t="s">
        <v>64</v>
      </c>
      <c r="D56" s="45" t="s">
        <v>65</v>
      </c>
      <c r="E56" s="69">
        <v>10700001051</v>
      </c>
      <c r="F56" s="82">
        <f t="shared" ref="F56" si="40">+F55+F54</f>
        <v>233.5</v>
      </c>
      <c r="G56" s="82">
        <f t="shared" ref="G56" si="41">+G55+G54</f>
        <v>12.5</v>
      </c>
      <c r="H56" s="82">
        <f t="shared" ref="H56" si="42">+H55+H54</f>
        <v>14.25</v>
      </c>
      <c r="I56" s="82">
        <f t="shared" ref="I56" si="43">+I55+I54</f>
        <v>10</v>
      </c>
      <c r="J56" s="82">
        <f t="shared" ref="J56" si="44">+J55+J54</f>
        <v>270.25</v>
      </c>
    </row>
    <row r="57" spans="1:10" customFormat="1" x14ac:dyDescent="0.25">
      <c r="A57" s="20"/>
      <c r="B57" s="11"/>
      <c r="C57" s="10" t="s">
        <v>66</v>
      </c>
      <c r="D57" s="12"/>
      <c r="E57" s="21"/>
      <c r="F57" s="82">
        <f>'[2]BE 2023-24'!$K74</f>
        <v>199</v>
      </c>
      <c r="G57" s="82">
        <f>'[2]BE 2023-24'!$M74</f>
        <v>10</v>
      </c>
      <c r="H57" s="82">
        <f>'[2]BE 2023-24'!$O74</f>
        <v>5</v>
      </c>
      <c r="I57" s="82">
        <f>'[2]BE 2023-24'!$Q74</f>
        <v>15</v>
      </c>
      <c r="J57" s="9">
        <f t="shared" ref="J57:J64" si="45">F57+G57+H57+I57</f>
        <v>229</v>
      </c>
    </row>
    <row r="58" spans="1:10" customFormat="1" ht="15.75" x14ac:dyDescent="0.25">
      <c r="A58" s="20"/>
      <c r="B58" s="11"/>
      <c r="C58" s="141" t="s">
        <v>67</v>
      </c>
      <c r="D58" s="12"/>
      <c r="E58" s="21"/>
      <c r="F58" s="82">
        <f>'[2]BE 2023-24'!$K75</f>
        <v>75</v>
      </c>
      <c r="G58" s="82">
        <f>'[2]BE 2023-24'!$M75</f>
        <v>2.5</v>
      </c>
      <c r="H58" s="82">
        <f>'[2]BE 2023-24'!$O75</f>
        <v>5.5</v>
      </c>
      <c r="I58" s="82">
        <f>'[2]BE 2023-24'!$Q75</f>
        <v>0</v>
      </c>
      <c r="J58" s="9">
        <f t="shared" si="45"/>
        <v>83</v>
      </c>
    </row>
    <row r="59" spans="1:10" customFormat="1" ht="15.75" x14ac:dyDescent="0.25">
      <c r="A59" s="92"/>
      <c r="B59" s="11"/>
      <c r="C59" s="141" t="s">
        <v>68</v>
      </c>
      <c r="D59" s="12"/>
      <c r="E59" s="21"/>
      <c r="F59" s="82">
        <f>'[2]BE 2023-24'!$K76</f>
        <v>15</v>
      </c>
      <c r="G59" s="82">
        <f>'[2]BE 2023-24'!$M76</f>
        <v>2.5</v>
      </c>
      <c r="H59" s="82">
        <f>'[2]BE 2023-24'!$O76</f>
        <v>3</v>
      </c>
      <c r="I59" s="82">
        <f>'[2]BE 2023-24'!$Q76</f>
        <v>0</v>
      </c>
      <c r="J59" s="9">
        <f t="shared" si="45"/>
        <v>20.5</v>
      </c>
    </row>
    <row r="60" spans="1:10" x14ac:dyDescent="0.3">
      <c r="A60" s="55">
        <v>22</v>
      </c>
      <c r="B60" s="44">
        <v>15</v>
      </c>
      <c r="C60" s="10" t="s">
        <v>66</v>
      </c>
      <c r="D60" s="45" t="s">
        <v>69</v>
      </c>
      <c r="E60" s="69">
        <v>10700001049</v>
      </c>
      <c r="F60" s="82">
        <f t="shared" ref="F60" si="46">+F59+F58+F57</f>
        <v>289</v>
      </c>
      <c r="G60" s="82">
        <f t="shared" ref="G60" si="47">+G59+G58+G57</f>
        <v>15</v>
      </c>
      <c r="H60" s="82">
        <f t="shared" ref="H60" si="48">+H59+H58+H57</f>
        <v>13.5</v>
      </c>
      <c r="I60" s="82">
        <f t="shared" ref="I60" si="49">+I59+I58+I57</f>
        <v>15</v>
      </c>
      <c r="J60" s="82">
        <f t="shared" ref="J60" si="50">+J59+J58+J57</f>
        <v>332.5</v>
      </c>
    </row>
    <row r="61" spans="1:10" customFormat="1" x14ac:dyDescent="0.25">
      <c r="A61" s="20"/>
      <c r="B61" s="11"/>
      <c r="C61" s="10" t="s">
        <v>70</v>
      </c>
      <c r="D61" s="12"/>
      <c r="E61" s="21"/>
      <c r="F61" s="82">
        <f>'[2]BE 2023-24'!$K82</f>
        <v>192.5</v>
      </c>
      <c r="G61" s="82">
        <f>'[2]BE 2023-24'!$M82</f>
        <v>5</v>
      </c>
      <c r="H61" s="82">
        <f>'[2]BE 2023-24'!$O82</f>
        <v>2.5</v>
      </c>
      <c r="I61" s="82">
        <f>'[2]BE 2023-24'!$Q82</f>
        <v>5</v>
      </c>
      <c r="J61" s="9">
        <f t="shared" si="45"/>
        <v>205</v>
      </c>
    </row>
    <row r="62" spans="1:10" customFormat="1" x14ac:dyDescent="0.25">
      <c r="A62" s="20"/>
      <c r="B62" s="11"/>
      <c r="C62" s="10" t="s">
        <v>71</v>
      </c>
      <c r="D62" s="12"/>
      <c r="E62" s="21"/>
      <c r="F62" s="82">
        <f>'[2]BE 2023-24'!$K83</f>
        <v>50</v>
      </c>
      <c r="G62" s="82">
        <f>'[2]BE 2023-24'!$M83</f>
        <v>5</v>
      </c>
      <c r="H62" s="82">
        <f>'[2]BE 2023-24'!$O83</f>
        <v>2</v>
      </c>
      <c r="I62" s="82">
        <f>'[2]BE 2023-24'!$Q83</f>
        <v>5</v>
      </c>
      <c r="J62" s="9">
        <f t="shared" si="45"/>
        <v>62</v>
      </c>
    </row>
    <row r="63" spans="1:10" x14ac:dyDescent="0.3">
      <c r="A63" s="55">
        <v>24</v>
      </c>
      <c r="B63" s="44">
        <v>16</v>
      </c>
      <c r="C63" s="10" t="s">
        <v>70</v>
      </c>
      <c r="D63" s="45" t="s">
        <v>72</v>
      </c>
      <c r="E63" s="69">
        <v>10700001013</v>
      </c>
      <c r="F63" s="82">
        <f t="shared" ref="F63" si="51">+F62+F61</f>
        <v>242.5</v>
      </c>
      <c r="G63" s="82">
        <f t="shared" ref="G63" si="52">+G62+G61</f>
        <v>10</v>
      </c>
      <c r="H63" s="82">
        <f t="shared" ref="H63" si="53">+H62+H61</f>
        <v>4.5</v>
      </c>
      <c r="I63" s="82">
        <f t="shared" ref="I63" si="54">+I62+I61</f>
        <v>10</v>
      </c>
      <c r="J63" s="82">
        <f t="shared" ref="J63" si="55">+J62+J61</f>
        <v>267</v>
      </c>
    </row>
    <row r="64" spans="1:10" x14ac:dyDescent="0.3">
      <c r="A64" s="73">
        <v>26</v>
      </c>
      <c r="B64" s="44">
        <v>17</v>
      </c>
      <c r="C64" s="10" t="s">
        <v>73</v>
      </c>
      <c r="D64" s="45" t="s">
        <v>74</v>
      </c>
      <c r="E64" s="69">
        <v>10700001007</v>
      </c>
      <c r="F64" s="82">
        <f>'[2]BE 2023-24'!$K88</f>
        <v>218.5</v>
      </c>
      <c r="G64" s="82">
        <f>'[2]BE 2023-24'!$M88</f>
        <v>12.5</v>
      </c>
      <c r="H64" s="82">
        <f>'[2]BE 2023-24'!$O88</f>
        <v>10</v>
      </c>
      <c r="I64" s="82">
        <f>'[2]BE 2023-24'!$Q88</f>
        <v>12.5</v>
      </c>
      <c r="J64" s="9">
        <f t="shared" si="45"/>
        <v>253.5</v>
      </c>
    </row>
    <row r="65" spans="1:13" x14ac:dyDescent="0.3">
      <c r="A65" s="52" t="s">
        <v>75</v>
      </c>
      <c r="B65" s="49"/>
      <c r="C65" s="50" t="s">
        <v>76</v>
      </c>
      <c r="D65" s="51"/>
      <c r="E65" s="51"/>
      <c r="F65" s="84">
        <f>+F64+F63+F60+F56+F53+F50+F47+F44+F41+F37+F36+F32+F29+F25+F17+F14+F11</f>
        <v>7983</v>
      </c>
      <c r="G65" s="84">
        <f t="shared" ref="G65:J65" si="56">+G64+G63+G60+G56+G53+G50+G47+G44+G41+G37+G36+G32+G29+G25+G17+G14+G11</f>
        <v>403</v>
      </c>
      <c r="H65" s="84">
        <f t="shared" si="56"/>
        <v>268.5</v>
      </c>
      <c r="I65" s="84">
        <f t="shared" si="56"/>
        <v>646.25</v>
      </c>
      <c r="J65" s="84">
        <f t="shared" si="56"/>
        <v>9300.75</v>
      </c>
      <c r="L65" s="79"/>
      <c r="M65" s="79"/>
    </row>
    <row r="66" spans="1:13" s="54" customFormat="1" x14ac:dyDescent="0.3">
      <c r="A66" s="52" t="s">
        <v>77</v>
      </c>
      <c r="B66" s="48"/>
      <c r="C66" s="50"/>
      <c r="D66" s="53"/>
      <c r="E66" s="53" t="s">
        <v>78</v>
      </c>
      <c r="F66" s="85"/>
      <c r="G66" s="85"/>
      <c r="H66" s="85"/>
      <c r="I66" s="85"/>
      <c r="J66" s="84"/>
    </row>
    <row r="67" spans="1:13" customFormat="1" x14ac:dyDescent="0.25">
      <c r="A67" s="20"/>
      <c r="B67" s="11"/>
      <c r="C67" s="22" t="s">
        <v>79</v>
      </c>
      <c r="D67" s="12"/>
      <c r="E67" s="21"/>
      <c r="F67" s="86">
        <f>'[2]BE 2023-24'!$K93</f>
        <v>90</v>
      </c>
      <c r="G67" s="86">
        <f>'[2]BE 2023-24'!$M93</f>
        <v>0</v>
      </c>
      <c r="H67" s="86">
        <f>'[2]BE 2023-24'!$O93</f>
        <v>5</v>
      </c>
      <c r="I67" s="86">
        <f>'[2]BE 2023-24'!$Q93</f>
        <v>8.75</v>
      </c>
      <c r="J67" s="9">
        <f t="shared" ref="J67:J68" si="57">+F67+G67+H67+I67</f>
        <v>103.75</v>
      </c>
    </row>
    <row r="68" spans="1:13" customFormat="1" x14ac:dyDescent="0.25">
      <c r="A68" s="20"/>
      <c r="B68" s="11"/>
      <c r="C68" s="22" t="s">
        <v>80</v>
      </c>
      <c r="D68" s="12"/>
      <c r="E68" s="21"/>
      <c r="F68" s="86">
        <f>'[2]BE 2023-24'!$K94</f>
        <v>31.25</v>
      </c>
      <c r="G68" s="86">
        <f>'[2]BE 2023-24'!$M94</f>
        <v>0</v>
      </c>
      <c r="H68" s="86">
        <f>'[2]BE 2023-24'!$O94</f>
        <v>1.25</v>
      </c>
      <c r="I68" s="86">
        <f>'[2]BE 2023-24'!$Q94</f>
        <v>5</v>
      </c>
      <c r="J68" s="9">
        <f t="shared" si="57"/>
        <v>37.5</v>
      </c>
    </row>
    <row r="69" spans="1:13" x14ac:dyDescent="0.3">
      <c r="A69" s="55">
        <v>30</v>
      </c>
      <c r="B69" s="44">
        <v>1</v>
      </c>
      <c r="C69" s="10" t="s">
        <v>79</v>
      </c>
      <c r="D69" s="45" t="s">
        <v>81</v>
      </c>
      <c r="E69" s="69">
        <v>10700001023</v>
      </c>
      <c r="F69" s="86">
        <f t="shared" ref="F69:I69" si="58">+F68+F67</f>
        <v>121.25</v>
      </c>
      <c r="G69" s="86">
        <f t="shared" si="58"/>
        <v>0</v>
      </c>
      <c r="H69" s="86">
        <f t="shared" si="58"/>
        <v>6.25</v>
      </c>
      <c r="I69" s="86">
        <f t="shared" si="58"/>
        <v>13.75</v>
      </c>
      <c r="J69" s="86">
        <f>+J68+J67</f>
        <v>141.25</v>
      </c>
    </row>
    <row r="70" spans="1:13" x14ac:dyDescent="0.3">
      <c r="A70" s="55">
        <v>31</v>
      </c>
      <c r="B70" s="44">
        <v>2</v>
      </c>
      <c r="C70" s="10" t="s">
        <v>82</v>
      </c>
      <c r="D70" s="45" t="s">
        <v>83</v>
      </c>
      <c r="E70" s="69">
        <v>10700001024</v>
      </c>
      <c r="F70" s="86">
        <f>'[2]BE 2023-24'!$K96</f>
        <v>150</v>
      </c>
      <c r="G70" s="86">
        <f>'[2]BE 2023-24'!$M96</f>
        <v>0</v>
      </c>
      <c r="H70" s="86">
        <f>'[2]BE 2023-24'!$O96</f>
        <v>5</v>
      </c>
      <c r="I70" s="86">
        <f>'[2]BE 2023-24'!$Q96</f>
        <v>18.75</v>
      </c>
      <c r="J70" s="9">
        <f>+F70+G70+H70+I70</f>
        <v>173.75</v>
      </c>
    </row>
    <row r="71" spans="1:13" x14ac:dyDescent="0.3">
      <c r="A71" s="55">
        <v>32</v>
      </c>
      <c r="B71" s="44">
        <v>3</v>
      </c>
      <c r="C71" s="10" t="s">
        <v>84</v>
      </c>
      <c r="D71" s="45" t="s">
        <v>85</v>
      </c>
      <c r="E71" s="69">
        <v>10700001053</v>
      </c>
      <c r="F71" s="86">
        <f>'[2]BE 2023-24'!$K97</f>
        <v>112.5</v>
      </c>
      <c r="G71" s="86">
        <f>'[2]BE 2023-24'!$M97</f>
        <v>62.5</v>
      </c>
      <c r="H71" s="86">
        <f>'[2]BE 2023-24'!$O97</f>
        <v>5</v>
      </c>
      <c r="I71" s="86">
        <f>'[2]BE 2023-24'!$Q97</f>
        <v>7.5</v>
      </c>
      <c r="J71" s="9">
        <f>+F71+G71+H71+I71</f>
        <v>187.5</v>
      </c>
    </row>
    <row r="72" spans="1:13" customFormat="1" x14ac:dyDescent="0.25">
      <c r="A72" s="20"/>
      <c r="B72" s="11"/>
      <c r="C72" s="22" t="s">
        <v>86</v>
      </c>
      <c r="D72" s="12"/>
      <c r="E72" s="21"/>
      <c r="F72" s="86">
        <f>'[2]BE 2023-24'!$K107</f>
        <v>387.5</v>
      </c>
      <c r="G72" s="86">
        <f>'[2]BE 2023-24'!$M107</f>
        <v>25</v>
      </c>
      <c r="H72" s="86">
        <f>'[2]BE 2023-24'!$O107</f>
        <v>55</v>
      </c>
      <c r="I72" s="86">
        <f>'[2]BE 2023-24'!$Q107</f>
        <v>75</v>
      </c>
      <c r="J72" s="9">
        <f>+F72+G72+H72+I72</f>
        <v>542.5</v>
      </c>
    </row>
    <row r="73" spans="1:13" customFormat="1" x14ac:dyDescent="0.25">
      <c r="A73" s="20"/>
      <c r="B73" s="11"/>
      <c r="C73" s="10" t="s">
        <v>87</v>
      </c>
      <c r="D73" s="12"/>
      <c r="E73" s="21"/>
      <c r="F73" s="86">
        <f>'[2]BE 2023-24'!$K108</f>
        <v>125</v>
      </c>
      <c r="G73" s="86">
        <f>'[2]BE 2023-24'!$M108</f>
        <v>25</v>
      </c>
      <c r="H73" s="86">
        <f>'[2]BE 2023-24'!$O108</f>
        <v>10</v>
      </c>
      <c r="I73" s="86">
        <f>'[2]BE 2023-24'!$Q108</f>
        <v>18.75</v>
      </c>
      <c r="J73" s="9">
        <f>+F73+G73+H73+I73</f>
        <v>178.75</v>
      </c>
    </row>
    <row r="74" spans="1:13" x14ac:dyDescent="0.3">
      <c r="A74" s="55">
        <v>36</v>
      </c>
      <c r="B74" s="44">
        <v>4</v>
      </c>
      <c r="C74" s="10" t="s">
        <v>86</v>
      </c>
      <c r="D74" s="45" t="s">
        <v>88</v>
      </c>
      <c r="E74" s="69">
        <v>10700001088</v>
      </c>
      <c r="F74" s="86">
        <f t="shared" ref="F74:I74" si="59">+F73+F72</f>
        <v>512.5</v>
      </c>
      <c r="G74" s="86">
        <f t="shared" si="59"/>
        <v>50</v>
      </c>
      <c r="H74" s="86">
        <f t="shared" si="59"/>
        <v>65</v>
      </c>
      <c r="I74" s="86">
        <f t="shared" si="59"/>
        <v>93.75</v>
      </c>
      <c r="J74" s="86">
        <f>+J73+J72</f>
        <v>721.25</v>
      </c>
    </row>
    <row r="75" spans="1:13" customFormat="1" x14ac:dyDescent="0.25">
      <c r="A75" s="20"/>
      <c r="B75" s="11"/>
      <c r="C75" s="22" t="s">
        <v>89</v>
      </c>
      <c r="D75" s="12"/>
      <c r="E75" s="21"/>
      <c r="F75" s="86">
        <f>'[2]BE 2023-24'!$K110</f>
        <v>150</v>
      </c>
      <c r="G75" s="86">
        <f>'[2]BE 2023-24'!$M110</f>
        <v>5</v>
      </c>
      <c r="H75" s="86">
        <f>'[2]BE 2023-24'!$O110</f>
        <v>2.5</v>
      </c>
      <c r="I75" s="86">
        <f>'[2]BE 2023-24'!$Q110</f>
        <v>12.5</v>
      </c>
      <c r="J75" s="9">
        <f>+F75+G75+H75+I75</f>
        <v>170</v>
      </c>
    </row>
    <row r="76" spans="1:13" customFormat="1" x14ac:dyDescent="0.25">
      <c r="A76" s="20"/>
      <c r="B76" s="11"/>
      <c r="C76" s="22" t="s">
        <v>90</v>
      </c>
      <c r="D76" s="12"/>
      <c r="E76" s="21"/>
      <c r="F76" s="86">
        <f>'[2]BE 2023-24'!$K111</f>
        <v>35</v>
      </c>
      <c r="G76" s="86">
        <f>'[2]BE 2023-24'!$M111</f>
        <v>10</v>
      </c>
      <c r="H76" s="86">
        <f>'[2]BE 2023-24'!$O111</f>
        <v>2.5</v>
      </c>
      <c r="I76" s="86">
        <f>'[2]BE 2023-24'!$Q111</f>
        <v>4.5</v>
      </c>
      <c r="J76" s="9">
        <f>+F76+G76+H76+I76</f>
        <v>52</v>
      </c>
    </row>
    <row r="77" spans="1:13" x14ac:dyDescent="0.3">
      <c r="A77" s="55">
        <v>37</v>
      </c>
      <c r="B77" s="44">
        <v>5</v>
      </c>
      <c r="C77" s="10" t="s">
        <v>91</v>
      </c>
      <c r="D77" s="45" t="s">
        <v>92</v>
      </c>
      <c r="E77" s="69">
        <v>10700001068</v>
      </c>
      <c r="F77" s="86">
        <f t="shared" ref="F77:I77" si="60">+F76+F75</f>
        <v>185</v>
      </c>
      <c r="G77" s="86">
        <f t="shared" si="60"/>
        <v>15</v>
      </c>
      <c r="H77" s="86">
        <f t="shared" si="60"/>
        <v>5</v>
      </c>
      <c r="I77" s="86">
        <f t="shared" si="60"/>
        <v>17</v>
      </c>
      <c r="J77" s="86">
        <f>+J76+J75</f>
        <v>222</v>
      </c>
    </row>
    <row r="78" spans="1:13" customFormat="1" x14ac:dyDescent="0.25">
      <c r="A78" s="20"/>
      <c r="B78" s="11"/>
      <c r="C78" s="10" t="s">
        <v>93</v>
      </c>
      <c r="D78" s="12"/>
      <c r="E78" s="21"/>
      <c r="F78" s="86">
        <f>'[2]BE 2023-24'!$K113</f>
        <v>167.5</v>
      </c>
      <c r="G78" s="86">
        <f>'[2]BE 2023-24'!$M113</f>
        <v>4.25</v>
      </c>
      <c r="H78" s="86">
        <f>'[2]BE 2023-24'!$O113</f>
        <v>3.75</v>
      </c>
      <c r="I78" s="86">
        <f>'[2]BE 2023-24'!$Q113</f>
        <v>7.5</v>
      </c>
      <c r="J78" s="9">
        <f>+F78+G78+H78+I78</f>
        <v>183</v>
      </c>
    </row>
    <row r="79" spans="1:13" customFormat="1" x14ac:dyDescent="0.25">
      <c r="A79" s="20"/>
      <c r="B79" s="11"/>
      <c r="C79" s="22" t="s">
        <v>94</v>
      </c>
      <c r="D79" s="12"/>
      <c r="E79" s="21"/>
      <c r="F79" s="86">
        <f>'[2]BE 2023-24'!$K114</f>
        <v>75</v>
      </c>
      <c r="G79" s="86">
        <f>'[2]BE 2023-24'!$M114</f>
        <v>12.5</v>
      </c>
      <c r="H79" s="86">
        <f>'[2]BE 2023-24'!$O114</f>
        <v>3.75</v>
      </c>
      <c r="I79" s="86">
        <f>'[2]BE 2023-24'!$Q114</f>
        <v>6.25</v>
      </c>
      <c r="J79" s="9">
        <f>+F79+G79+H79+I79</f>
        <v>97.5</v>
      </c>
    </row>
    <row r="80" spans="1:13" x14ac:dyDescent="0.3">
      <c r="A80" s="55">
        <v>38</v>
      </c>
      <c r="B80" s="44">
        <v>6</v>
      </c>
      <c r="C80" s="10" t="s">
        <v>93</v>
      </c>
      <c r="D80" s="45" t="s">
        <v>95</v>
      </c>
      <c r="E80" s="69">
        <v>10700001084</v>
      </c>
      <c r="F80" s="86">
        <f t="shared" ref="F80:I80" si="61">+F79+F78</f>
        <v>242.5</v>
      </c>
      <c r="G80" s="86">
        <f t="shared" si="61"/>
        <v>16.75</v>
      </c>
      <c r="H80" s="86">
        <f t="shared" si="61"/>
        <v>7.5</v>
      </c>
      <c r="I80" s="86">
        <f t="shared" si="61"/>
        <v>13.75</v>
      </c>
      <c r="J80" s="86">
        <f>+J79+J78</f>
        <v>280.5</v>
      </c>
    </row>
    <row r="81" spans="1:10" ht="38.25" customHeight="1" x14ac:dyDescent="0.3">
      <c r="A81" s="55">
        <v>39</v>
      </c>
      <c r="B81" s="44">
        <v>7</v>
      </c>
      <c r="C81" s="10" t="s">
        <v>96</v>
      </c>
      <c r="D81" s="45">
        <v>720200</v>
      </c>
      <c r="E81" s="69">
        <v>10700001083</v>
      </c>
      <c r="F81" s="86">
        <f>'[2]BE 2023-24'!$K116</f>
        <v>92.5</v>
      </c>
      <c r="G81" s="86">
        <f>'[2]BE 2023-24'!$M116</f>
        <v>0</v>
      </c>
      <c r="H81" s="86">
        <f>'[2]BE 2023-24'!$O116</f>
        <v>0</v>
      </c>
      <c r="I81" s="86">
        <f>'[2]BE 2023-24'!$Q116</f>
        <v>7.5</v>
      </c>
      <c r="J81" s="9">
        <f>+F81+G81+H81+I81</f>
        <v>100</v>
      </c>
    </row>
    <row r="82" spans="1:10" x14ac:dyDescent="0.3">
      <c r="A82" s="55">
        <v>41</v>
      </c>
      <c r="B82" s="44">
        <v>8</v>
      </c>
      <c r="C82" s="10" t="s">
        <v>97</v>
      </c>
      <c r="D82" s="45" t="s">
        <v>98</v>
      </c>
      <c r="E82" s="69">
        <v>10700001057</v>
      </c>
      <c r="F82" s="86">
        <f>'[2]BE 2023-24'!$K120</f>
        <v>100</v>
      </c>
      <c r="G82" s="86">
        <f>'[2]BE 2023-24'!$M120</f>
        <v>37.5</v>
      </c>
      <c r="H82" s="86">
        <f>'[2]BE 2023-24'!$O120</f>
        <v>3.75</v>
      </c>
      <c r="I82" s="86">
        <f>'[2]BE 2023-24'!$Q120</f>
        <v>5</v>
      </c>
      <c r="J82" s="9">
        <f>+F82+G82+H82+I82</f>
        <v>146.25</v>
      </c>
    </row>
    <row r="83" spans="1:10" customFormat="1" x14ac:dyDescent="0.25">
      <c r="A83" s="20"/>
      <c r="B83" s="11"/>
      <c r="C83" s="22" t="s">
        <v>99</v>
      </c>
      <c r="D83" s="12"/>
      <c r="E83" s="21"/>
      <c r="F83" s="86">
        <f>'[2]BE 2023-24'!$K122</f>
        <v>100</v>
      </c>
      <c r="G83" s="86">
        <f>'[2]BE 2023-24'!$M122</f>
        <v>0</v>
      </c>
      <c r="H83" s="86">
        <f>'[2]BE 2023-24'!$O122</f>
        <v>2.5</v>
      </c>
      <c r="I83" s="86">
        <f>'[2]BE 2023-24'!$Q122</f>
        <v>12.5</v>
      </c>
      <c r="J83" s="9">
        <f>+F83+G83+H83+I83</f>
        <v>115</v>
      </c>
    </row>
    <row r="84" spans="1:10" customFormat="1" x14ac:dyDescent="0.25">
      <c r="A84" s="20"/>
      <c r="B84" s="11"/>
      <c r="C84" s="22" t="s">
        <v>100</v>
      </c>
      <c r="D84" s="12"/>
      <c r="E84" s="21"/>
      <c r="F84" s="86">
        <f>'[2]BE 2023-24'!$K123</f>
        <v>30</v>
      </c>
      <c r="G84" s="86">
        <f>'[2]BE 2023-24'!$M123</f>
        <v>12.5</v>
      </c>
      <c r="H84" s="86">
        <f>'[2]BE 2023-24'!$O123</f>
        <v>2.5</v>
      </c>
      <c r="I84" s="86">
        <f>'[2]BE 2023-24'!$Q123</f>
        <v>12.5</v>
      </c>
      <c r="J84" s="9">
        <f>+F84+G84+H84+I84</f>
        <v>57.5</v>
      </c>
    </row>
    <row r="85" spans="1:10" x14ac:dyDescent="0.3">
      <c r="A85" s="55">
        <v>43</v>
      </c>
      <c r="B85" s="44">
        <v>9</v>
      </c>
      <c r="C85" s="10" t="s">
        <v>99</v>
      </c>
      <c r="D85" s="45" t="s">
        <v>101</v>
      </c>
      <c r="E85" s="69">
        <v>10700001081</v>
      </c>
      <c r="F85" s="86">
        <f t="shared" ref="F85:I85" si="62">+F84+F83</f>
        <v>130</v>
      </c>
      <c r="G85" s="86">
        <f t="shared" si="62"/>
        <v>12.5</v>
      </c>
      <c r="H85" s="86">
        <f t="shared" si="62"/>
        <v>5</v>
      </c>
      <c r="I85" s="86">
        <f t="shared" si="62"/>
        <v>25</v>
      </c>
      <c r="J85" s="86">
        <f>+J84+J83</f>
        <v>172.5</v>
      </c>
    </row>
    <row r="86" spans="1:10" customFormat="1" x14ac:dyDescent="0.25">
      <c r="A86" s="20"/>
      <c r="B86" s="11"/>
      <c r="C86" s="22" t="s">
        <v>102</v>
      </c>
      <c r="D86" s="12"/>
      <c r="E86" s="21"/>
      <c r="F86" s="86">
        <f>'[2]BE 2023-24'!$K125</f>
        <v>87.5</v>
      </c>
      <c r="G86" s="86">
        <f>'[2]BE 2023-24'!$M125</f>
        <v>1.25</v>
      </c>
      <c r="H86" s="86">
        <f>'[2]BE 2023-24'!$O125</f>
        <v>2.5</v>
      </c>
      <c r="I86" s="86">
        <f>'[2]BE 2023-24'!$Q125</f>
        <v>12.5</v>
      </c>
      <c r="J86" s="9">
        <f>+F86+G86+H86+I86</f>
        <v>103.75</v>
      </c>
    </row>
    <row r="87" spans="1:10" customFormat="1" x14ac:dyDescent="0.25">
      <c r="A87" s="20"/>
      <c r="B87" s="11"/>
      <c r="C87" s="22" t="s">
        <v>103</v>
      </c>
      <c r="D87" s="12"/>
      <c r="E87" s="21"/>
      <c r="F87" s="86">
        <f>'[2]BE 2023-24'!$K126</f>
        <v>35</v>
      </c>
      <c r="G87" s="86">
        <f>'[2]BE 2023-24'!$M126</f>
        <v>18.75</v>
      </c>
      <c r="H87" s="86">
        <f>'[2]BE 2023-24'!$O126</f>
        <v>3.75</v>
      </c>
      <c r="I87" s="86">
        <f>'[2]BE 2023-24'!$Q126</f>
        <v>12.5</v>
      </c>
      <c r="J87" s="9">
        <f>+F87+G87+H87+I87</f>
        <v>70</v>
      </c>
    </row>
    <row r="88" spans="1:10" x14ac:dyDescent="0.3">
      <c r="A88" s="55">
        <v>44</v>
      </c>
      <c r="B88" s="44">
        <v>10</v>
      </c>
      <c r="C88" s="10" t="s">
        <v>104</v>
      </c>
      <c r="D88" s="45" t="s">
        <v>105</v>
      </c>
      <c r="E88" s="69">
        <v>10700001022</v>
      </c>
      <c r="F88" s="86">
        <f t="shared" ref="F88:I88" si="63">+F87+F86</f>
        <v>122.5</v>
      </c>
      <c r="G88" s="86">
        <f t="shared" si="63"/>
        <v>20</v>
      </c>
      <c r="H88" s="86">
        <f t="shared" si="63"/>
        <v>6.25</v>
      </c>
      <c r="I88" s="86">
        <f t="shared" si="63"/>
        <v>25</v>
      </c>
      <c r="J88" s="86">
        <f>+J87+J86</f>
        <v>173.75</v>
      </c>
    </row>
    <row r="89" spans="1:10" x14ac:dyDescent="0.3">
      <c r="A89" s="55">
        <v>46</v>
      </c>
      <c r="B89" s="44">
        <v>11</v>
      </c>
      <c r="C89" s="10" t="s">
        <v>106</v>
      </c>
      <c r="D89" s="45" t="s">
        <v>107</v>
      </c>
      <c r="E89" s="69">
        <v>10700001056</v>
      </c>
      <c r="F89" s="86">
        <f>'[2]BE 2023-24'!$K129</f>
        <v>150</v>
      </c>
      <c r="G89" s="86">
        <f>'[2]BE 2023-24'!$M129</f>
        <v>28.5</v>
      </c>
      <c r="H89" s="86">
        <f>'[2]BE 2023-24'!$O129</f>
        <v>7.5</v>
      </c>
      <c r="I89" s="86">
        <f>'[2]BE 2023-24'!$Q129</f>
        <v>12.5</v>
      </c>
      <c r="J89" s="9">
        <f t="shared" ref="J89:J92" si="64">+F89+G89+H89+I89</f>
        <v>198.5</v>
      </c>
    </row>
    <row r="90" spans="1:10" x14ac:dyDescent="0.3">
      <c r="A90" s="55">
        <v>48</v>
      </c>
      <c r="B90" s="44">
        <v>12</v>
      </c>
      <c r="C90" s="10" t="s">
        <v>108</v>
      </c>
      <c r="D90" s="45" t="s">
        <v>109</v>
      </c>
      <c r="E90" s="69">
        <v>10700001058</v>
      </c>
      <c r="F90" s="86">
        <f>'[2]BE 2023-24'!$K131</f>
        <v>100</v>
      </c>
      <c r="G90" s="86">
        <f>'[2]BE 2023-24'!$M131</f>
        <v>0</v>
      </c>
      <c r="H90" s="86">
        <f>'[2]BE 2023-24'!$O131</f>
        <v>5</v>
      </c>
      <c r="I90" s="86">
        <f>'[2]BE 2023-24'!$Q131</f>
        <v>8.75</v>
      </c>
      <c r="J90" s="9">
        <f t="shared" si="64"/>
        <v>113.75</v>
      </c>
    </row>
    <row r="91" spans="1:10" customFormat="1" ht="18.75" customHeight="1" x14ac:dyDescent="0.25">
      <c r="A91" s="20"/>
      <c r="B91" s="11"/>
      <c r="C91" s="22" t="s">
        <v>110</v>
      </c>
      <c r="D91" s="12"/>
      <c r="E91" s="21"/>
      <c r="F91" s="86">
        <f>'[2]BE 2023-24'!$K134</f>
        <v>92.5</v>
      </c>
      <c r="G91" s="86">
        <f>'[2]BE 2023-24'!$M134</f>
        <v>0</v>
      </c>
      <c r="H91" s="86">
        <f>'[2]BE 2023-24'!$O134</f>
        <v>0</v>
      </c>
      <c r="I91" s="86">
        <f>'[2]BE 2023-24'!$Q134</f>
        <v>0</v>
      </c>
      <c r="J91" s="9">
        <f t="shared" si="64"/>
        <v>92.5</v>
      </c>
    </row>
    <row r="92" spans="1:10" customFormat="1" ht="37.5" customHeight="1" x14ac:dyDescent="0.25">
      <c r="A92" s="20"/>
      <c r="B92" s="11"/>
      <c r="C92" s="22" t="s">
        <v>111</v>
      </c>
      <c r="D92" s="12"/>
      <c r="E92" s="21"/>
      <c r="F92" s="86">
        <f>'[2]BE 2023-24'!$K135</f>
        <v>33.25</v>
      </c>
      <c r="G92" s="86">
        <f>'[2]BE 2023-24'!$M135</f>
        <v>12.5</v>
      </c>
      <c r="H92" s="86">
        <f>'[2]BE 2023-24'!$O135</f>
        <v>1.25</v>
      </c>
      <c r="I92" s="86">
        <f>'[2]BE 2023-24'!$Q135</f>
        <v>0</v>
      </c>
      <c r="J92" s="9">
        <f t="shared" si="64"/>
        <v>47</v>
      </c>
    </row>
    <row r="93" spans="1:10" x14ac:dyDescent="0.3">
      <c r="A93" s="55">
        <v>51</v>
      </c>
      <c r="B93" s="44">
        <v>13</v>
      </c>
      <c r="C93" s="75" t="s">
        <v>237</v>
      </c>
      <c r="D93" s="45" t="s">
        <v>112</v>
      </c>
      <c r="E93" s="69">
        <v>10700001054</v>
      </c>
      <c r="F93" s="86">
        <f t="shared" ref="F93:I93" si="65">+F91+F92</f>
        <v>125.75</v>
      </c>
      <c r="G93" s="86">
        <f t="shared" si="65"/>
        <v>12.5</v>
      </c>
      <c r="H93" s="86">
        <f t="shared" si="65"/>
        <v>1.25</v>
      </c>
      <c r="I93" s="86">
        <f t="shared" si="65"/>
        <v>0</v>
      </c>
      <c r="J93" s="86">
        <f>+J91+J92</f>
        <v>139.5</v>
      </c>
    </row>
    <row r="94" spans="1:10" s="54" customFormat="1" x14ac:dyDescent="0.3">
      <c r="A94" s="52" t="s">
        <v>75</v>
      </c>
      <c r="B94" s="48"/>
      <c r="C94" s="71" t="s">
        <v>113</v>
      </c>
      <c r="D94" s="53"/>
      <c r="E94" s="53"/>
      <c r="F94" s="87">
        <f>+F93+F90+F89+F88+F85+F82+F81+F80+F77+F74+F71+F69+F70</f>
        <v>2144.5</v>
      </c>
      <c r="G94" s="87">
        <f t="shared" ref="G94:J94" si="66">+G93+G90+G89+G88+G85+G82+G81+G80+G77+G74+G71+G69+G70</f>
        <v>255.25</v>
      </c>
      <c r="H94" s="87">
        <f t="shared" si="66"/>
        <v>122.5</v>
      </c>
      <c r="I94" s="87">
        <f t="shared" si="66"/>
        <v>248.25</v>
      </c>
      <c r="J94" s="87">
        <f t="shared" si="66"/>
        <v>2770.5</v>
      </c>
    </row>
    <row r="95" spans="1:10" s="54" customFormat="1" x14ac:dyDescent="0.3">
      <c r="A95" s="52" t="s">
        <v>114</v>
      </c>
      <c r="B95" s="48"/>
      <c r="C95" s="50"/>
      <c r="D95" s="53"/>
      <c r="E95" s="53" t="s">
        <v>78</v>
      </c>
      <c r="F95" s="85"/>
      <c r="G95" s="85"/>
      <c r="H95" s="85"/>
      <c r="I95" s="85"/>
      <c r="J95" s="9"/>
    </row>
    <row r="96" spans="1:10" customFormat="1" x14ac:dyDescent="0.25">
      <c r="A96" s="20"/>
      <c r="B96" s="11"/>
      <c r="C96" s="22" t="s">
        <v>115</v>
      </c>
      <c r="D96" s="12"/>
      <c r="E96" s="21"/>
      <c r="F96" s="86">
        <f>'[2]BE 2023-24'!$K139</f>
        <v>205</v>
      </c>
      <c r="G96" s="86">
        <f>'[2]BE 2023-24'!$M139</f>
        <v>0</v>
      </c>
      <c r="H96" s="86">
        <f>'[2]BE 2023-24'!$O139</f>
        <v>1.25</v>
      </c>
      <c r="I96" s="86">
        <f>'[2]BE 2023-24'!$Q139</f>
        <v>6.25</v>
      </c>
      <c r="J96" s="9">
        <f>+F96+G96+H96+I96</f>
        <v>212.5</v>
      </c>
    </row>
    <row r="97" spans="1:10" customFormat="1" x14ac:dyDescent="0.25">
      <c r="A97" s="20"/>
      <c r="B97" s="11"/>
      <c r="C97" s="22" t="s">
        <v>116</v>
      </c>
      <c r="D97" s="12"/>
      <c r="E97" s="21"/>
      <c r="F97" s="86">
        <f>'[2]BE 2023-24'!$K140</f>
        <v>107.5</v>
      </c>
      <c r="G97" s="86">
        <f>'[2]BE 2023-24'!$M140</f>
        <v>0</v>
      </c>
      <c r="H97" s="86">
        <f>'[2]BE 2023-24'!$O140</f>
        <v>0</v>
      </c>
      <c r="I97" s="86">
        <f>'[2]BE 2023-24'!$Q140</f>
        <v>6.25</v>
      </c>
      <c r="J97" s="9">
        <f>+F97+G97+H97+I97</f>
        <v>113.75</v>
      </c>
    </row>
    <row r="98" spans="1:10" x14ac:dyDescent="0.3">
      <c r="A98" s="55">
        <v>53</v>
      </c>
      <c r="B98" s="44">
        <v>1</v>
      </c>
      <c r="C98" s="10" t="s">
        <v>115</v>
      </c>
      <c r="D98" s="45" t="s">
        <v>117</v>
      </c>
      <c r="E98" s="69">
        <v>10700001063</v>
      </c>
      <c r="F98" s="86">
        <f t="shared" ref="F98:I98" si="67">+F97+F96</f>
        <v>312.5</v>
      </c>
      <c r="G98" s="86">
        <f t="shared" si="67"/>
        <v>0</v>
      </c>
      <c r="H98" s="86">
        <f t="shared" si="67"/>
        <v>1.25</v>
      </c>
      <c r="I98" s="86">
        <f t="shared" si="67"/>
        <v>12.5</v>
      </c>
      <c r="J98" s="86">
        <f>+J97+J96</f>
        <v>326.25</v>
      </c>
    </row>
    <row r="99" spans="1:10" customFormat="1" x14ac:dyDescent="0.25">
      <c r="A99" s="20"/>
      <c r="B99" s="11"/>
      <c r="C99" s="22" t="s">
        <v>118</v>
      </c>
      <c r="D99" s="12"/>
      <c r="E99" s="24"/>
      <c r="F99" s="86">
        <f>'[2]BE 2023-24'!$K149</f>
        <v>1025</v>
      </c>
      <c r="G99" s="86">
        <f>'[2]BE 2023-24'!$M149</f>
        <v>16</v>
      </c>
      <c r="H99" s="86">
        <f>'[2]BE 2023-24'!$O149</f>
        <v>25</v>
      </c>
      <c r="I99" s="86">
        <f>'[2]BE 2023-24'!$Q149</f>
        <v>107.5</v>
      </c>
      <c r="J99" s="9">
        <f t="shared" ref="J99:J107" si="68">+F99+G99+H99+I99</f>
        <v>1173.5</v>
      </c>
    </row>
    <row r="100" spans="1:10" customFormat="1" ht="37.5" x14ac:dyDescent="0.25">
      <c r="A100" s="20"/>
      <c r="B100" s="11"/>
      <c r="C100" s="22" t="s">
        <v>119</v>
      </c>
      <c r="D100" s="12"/>
      <c r="E100" s="24"/>
      <c r="F100" s="86">
        <f>'[2]BE 2023-24'!$K150</f>
        <v>0</v>
      </c>
      <c r="G100" s="86">
        <f>'[2]BE 2023-24'!$M150</f>
        <v>0</v>
      </c>
      <c r="H100" s="86">
        <f>'[2]BE 2023-24'!$O150</f>
        <v>0</v>
      </c>
      <c r="I100" s="86">
        <f>'[2]BE 2023-24'!$Q150</f>
        <v>0</v>
      </c>
      <c r="J100" s="9">
        <f t="shared" si="68"/>
        <v>0</v>
      </c>
    </row>
    <row r="101" spans="1:10" customFormat="1" ht="37.5" x14ac:dyDescent="0.25">
      <c r="A101" s="20"/>
      <c r="B101" s="11"/>
      <c r="C101" s="22" t="s">
        <v>120</v>
      </c>
      <c r="D101" s="12"/>
      <c r="E101" s="24"/>
      <c r="F101" s="86">
        <f>'[2]BE 2023-24'!$K151</f>
        <v>0</v>
      </c>
      <c r="G101" s="86">
        <f>'[2]BE 2023-24'!$M151</f>
        <v>0</v>
      </c>
      <c r="H101" s="86">
        <f>'[2]BE 2023-24'!$O151</f>
        <v>0</v>
      </c>
      <c r="I101" s="86">
        <f>'[2]BE 2023-24'!$Q151</f>
        <v>0</v>
      </c>
      <c r="J101" s="9">
        <f t="shared" si="68"/>
        <v>0</v>
      </c>
    </row>
    <row r="102" spans="1:10" customFormat="1" ht="37.5" x14ac:dyDescent="0.25">
      <c r="A102" s="20"/>
      <c r="B102" s="11"/>
      <c r="C102" s="22" t="s">
        <v>121</v>
      </c>
      <c r="D102" s="12"/>
      <c r="E102" s="24"/>
      <c r="F102" s="86">
        <f>'[2]BE 2023-24'!$K152</f>
        <v>12.5</v>
      </c>
      <c r="G102" s="86">
        <f>'[2]BE 2023-24'!$M152</f>
        <v>0</v>
      </c>
      <c r="H102" s="86">
        <f>'[2]BE 2023-24'!$O152</f>
        <v>0</v>
      </c>
      <c r="I102" s="86">
        <f>'[2]BE 2023-24'!$Q152</f>
        <v>1</v>
      </c>
      <c r="J102" s="9">
        <f t="shared" si="68"/>
        <v>13.5</v>
      </c>
    </row>
    <row r="103" spans="1:10" customFormat="1" x14ac:dyDescent="0.25">
      <c r="A103" s="20"/>
      <c r="B103" s="11"/>
      <c r="C103" s="22" t="s">
        <v>122</v>
      </c>
      <c r="D103" s="12"/>
      <c r="E103" s="24"/>
      <c r="F103" s="86">
        <f>'[2]BE 2023-24'!$K153</f>
        <v>0</v>
      </c>
      <c r="G103" s="86">
        <f>'[2]BE 2023-24'!$M153</f>
        <v>0</v>
      </c>
      <c r="H103" s="86">
        <f>'[2]BE 2023-24'!$O153</f>
        <v>0</v>
      </c>
      <c r="I103" s="86">
        <f>'[2]BE 2023-24'!$Q153</f>
        <v>0</v>
      </c>
      <c r="J103" s="9">
        <f t="shared" si="68"/>
        <v>0</v>
      </c>
    </row>
    <row r="104" spans="1:10" customFormat="1" x14ac:dyDescent="0.25">
      <c r="A104" s="20"/>
      <c r="B104" s="11"/>
      <c r="C104" s="22" t="s">
        <v>123</v>
      </c>
      <c r="D104" s="12"/>
      <c r="E104" s="24"/>
      <c r="F104" s="86">
        <f>'[2]BE 2023-24'!$K154</f>
        <v>0</v>
      </c>
      <c r="G104" s="86">
        <f>'[2]BE 2023-24'!$M154</f>
        <v>0</v>
      </c>
      <c r="H104" s="86">
        <f>'[2]BE 2023-24'!$O154</f>
        <v>0</v>
      </c>
      <c r="I104" s="86">
        <f>'[2]BE 2023-24'!$Q154</f>
        <v>0</v>
      </c>
      <c r="J104" s="9">
        <f t="shared" si="68"/>
        <v>0</v>
      </c>
    </row>
    <row r="105" spans="1:10" customFormat="1" ht="37.5" x14ac:dyDescent="0.25">
      <c r="A105" s="20"/>
      <c r="B105" s="11"/>
      <c r="C105" s="22" t="s">
        <v>124</v>
      </c>
      <c r="D105" s="12"/>
      <c r="E105" s="24"/>
      <c r="F105" s="86">
        <f>'[2]BE 2023-24'!$K155</f>
        <v>0</v>
      </c>
      <c r="G105" s="86">
        <f>'[2]BE 2023-24'!$M155</f>
        <v>0</v>
      </c>
      <c r="H105" s="86">
        <f>'[2]BE 2023-24'!$O155</f>
        <v>0</v>
      </c>
      <c r="I105" s="86">
        <f>'[2]BE 2023-24'!$Q155</f>
        <v>0</v>
      </c>
      <c r="J105" s="9">
        <f t="shared" si="68"/>
        <v>0</v>
      </c>
    </row>
    <row r="106" spans="1:10" customFormat="1" ht="37.5" x14ac:dyDescent="0.25">
      <c r="A106" s="20"/>
      <c r="B106" s="11"/>
      <c r="C106" s="22" t="s">
        <v>125</v>
      </c>
      <c r="D106" s="12"/>
      <c r="E106" s="24"/>
      <c r="F106" s="86">
        <f>'[2]BE 2023-24'!$K156</f>
        <v>0</v>
      </c>
      <c r="G106" s="86">
        <f>'[2]BE 2023-24'!$M156</f>
        <v>0</v>
      </c>
      <c r="H106" s="86">
        <f>'[2]BE 2023-24'!$O156</f>
        <v>0</v>
      </c>
      <c r="I106" s="86">
        <f>'[2]BE 2023-24'!$Q156</f>
        <v>0</v>
      </c>
      <c r="J106" s="9">
        <f t="shared" si="68"/>
        <v>0</v>
      </c>
    </row>
    <row r="107" spans="1:10" customFormat="1" x14ac:dyDescent="0.25">
      <c r="A107" s="20"/>
      <c r="B107" s="11"/>
      <c r="C107" s="22" t="s">
        <v>126</v>
      </c>
      <c r="D107" s="12"/>
      <c r="E107" s="24"/>
      <c r="F107" s="86">
        <f>'[2]BE 2023-24'!$K157</f>
        <v>75</v>
      </c>
      <c r="G107" s="86">
        <f>'[2]BE 2023-24'!$M157</f>
        <v>0</v>
      </c>
      <c r="H107" s="86">
        <f>'[2]BE 2023-24'!$O157</f>
        <v>0</v>
      </c>
      <c r="I107" s="86">
        <f>'[2]BE 2023-24'!$Q157</f>
        <v>6.25</v>
      </c>
      <c r="J107" s="9">
        <f t="shared" si="68"/>
        <v>81.25</v>
      </c>
    </row>
    <row r="108" spans="1:10" x14ac:dyDescent="0.3">
      <c r="A108" s="55">
        <v>56</v>
      </c>
      <c r="B108" s="44">
        <v>2</v>
      </c>
      <c r="C108" s="10" t="s">
        <v>118</v>
      </c>
      <c r="D108" s="45" t="s">
        <v>127</v>
      </c>
      <c r="E108" s="69">
        <v>10700001090</v>
      </c>
      <c r="F108" s="86">
        <f t="shared" ref="F108:I108" si="69">SUM(F99:F107)</f>
        <v>1112.5</v>
      </c>
      <c r="G108" s="86">
        <f t="shared" si="69"/>
        <v>16</v>
      </c>
      <c r="H108" s="86">
        <f t="shared" si="69"/>
        <v>25</v>
      </c>
      <c r="I108" s="86">
        <f t="shared" si="69"/>
        <v>114.75</v>
      </c>
      <c r="J108" s="86">
        <f>SUM(J99:J107)</f>
        <v>1268.25</v>
      </c>
    </row>
    <row r="109" spans="1:10" customFormat="1" x14ac:dyDescent="0.25">
      <c r="A109" s="20"/>
      <c r="B109" s="11"/>
      <c r="C109" s="22" t="s">
        <v>128</v>
      </c>
      <c r="D109" s="12"/>
      <c r="E109" s="21"/>
      <c r="F109" s="86">
        <f>'[2]BE 2023-24'!$K160</f>
        <v>100</v>
      </c>
      <c r="G109" s="86">
        <f>'[2]BE 2023-24'!$M160</f>
        <v>0</v>
      </c>
      <c r="H109" s="86">
        <f>'[2]BE 2023-24'!$O160</f>
        <v>0</v>
      </c>
      <c r="I109" s="86">
        <f>'[2]BE 2023-24'!$Q160</f>
        <v>3.75</v>
      </c>
      <c r="J109" s="9">
        <f>+F109+G109+H109+I109</f>
        <v>103.75</v>
      </c>
    </row>
    <row r="110" spans="1:10" customFormat="1" ht="37.5" x14ac:dyDescent="0.25">
      <c r="A110" s="20"/>
      <c r="B110" s="11"/>
      <c r="C110" s="22" t="s">
        <v>129</v>
      </c>
      <c r="D110" s="12"/>
      <c r="E110" s="21"/>
      <c r="F110" s="86">
        <f>'[2]BE 2023-24'!$K161</f>
        <v>47.5</v>
      </c>
      <c r="G110" s="86">
        <f>'[2]BE 2023-24'!$M161</f>
        <v>8.75</v>
      </c>
      <c r="H110" s="86">
        <f>'[2]BE 2023-24'!$O161</f>
        <v>0</v>
      </c>
      <c r="I110" s="86">
        <f>'[2]BE 2023-24'!$Q161</f>
        <v>0</v>
      </c>
      <c r="J110" s="9">
        <f>+F110+G110+H110+I110</f>
        <v>56.25</v>
      </c>
    </row>
    <row r="111" spans="1:10" x14ac:dyDescent="0.3">
      <c r="A111" s="55">
        <v>58</v>
      </c>
      <c r="B111" s="44">
        <v>3</v>
      </c>
      <c r="C111" s="10" t="s">
        <v>128</v>
      </c>
      <c r="D111" s="45" t="s">
        <v>130</v>
      </c>
      <c r="E111" s="69">
        <v>10700001035</v>
      </c>
      <c r="F111" s="86">
        <f t="shared" ref="F111:I111" si="70">+F110+F109</f>
        <v>147.5</v>
      </c>
      <c r="G111" s="86">
        <f t="shared" si="70"/>
        <v>8.75</v>
      </c>
      <c r="H111" s="86">
        <f t="shared" si="70"/>
        <v>0</v>
      </c>
      <c r="I111" s="86">
        <f t="shared" si="70"/>
        <v>3.75</v>
      </c>
      <c r="J111" s="86">
        <f>+J110+J109</f>
        <v>160</v>
      </c>
    </row>
    <row r="112" spans="1:10" customFormat="1" x14ac:dyDescent="0.25">
      <c r="A112" s="20"/>
      <c r="B112" s="11"/>
      <c r="C112" s="22" t="s">
        <v>131</v>
      </c>
      <c r="D112" s="12"/>
      <c r="E112" s="21"/>
      <c r="F112" s="86">
        <f>'[2]BE 2023-24'!$K164</f>
        <v>145</v>
      </c>
      <c r="G112" s="86">
        <f>'[2]BE 2023-24'!$M164</f>
        <v>0</v>
      </c>
      <c r="H112" s="86">
        <f>'[2]BE 2023-24'!$O164</f>
        <v>0</v>
      </c>
      <c r="I112" s="86">
        <f>'[2]BE 2023-24'!$Q164</f>
        <v>1.25</v>
      </c>
      <c r="J112" s="9">
        <f>+F112+G112+H112+I112</f>
        <v>146.25</v>
      </c>
    </row>
    <row r="113" spans="1:10" customFormat="1" ht="37.5" x14ac:dyDescent="0.25">
      <c r="A113" s="20"/>
      <c r="B113" s="11"/>
      <c r="C113" s="22" t="s">
        <v>132</v>
      </c>
      <c r="D113" s="12"/>
      <c r="E113" s="21"/>
      <c r="F113" s="86">
        <f>'[2]BE 2023-24'!$K165</f>
        <v>32.5</v>
      </c>
      <c r="G113" s="86">
        <f>'[2]BE 2023-24'!$M165</f>
        <v>0</v>
      </c>
      <c r="H113" s="86">
        <f>'[2]BE 2023-24'!$O165</f>
        <v>2.5</v>
      </c>
      <c r="I113" s="86">
        <f>'[2]BE 2023-24'!$Q165</f>
        <v>0.25</v>
      </c>
      <c r="J113" s="9">
        <f>+F113+G113+H113+I113</f>
        <v>35.25</v>
      </c>
    </row>
    <row r="114" spans="1:10" x14ac:dyDescent="0.3">
      <c r="A114" s="55">
        <v>60</v>
      </c>
      <c r="B114" s="44">
        <v>4</v>
      </c>
      <c r="C114" s="10" t="s">
        <v>131</v>
      </c>
      <c r="D114" s="45" t="s">
        <v>133</v>
      </c>
      <c r="E114" s="69">
        <v>10700001040</v>
      </c>
      <c r="F114" s="86">
        <f t="shared" ref="F114:I114" si="71">+F113+F112</f>
        <v>177.5</v>
      </c>
      <c r="G114" s="86">
        <f t="shared" si="71"/>
        <v>0</v>
      </c>
      <c r="H114" s="86">
        <f t="shared" si="71"/>
        <v>2.5</v>
      </c>
      <c r="I114" s="86">
        <f t="shared" si="71"/>
        <v>1.5</v>
      </c>
      <c r="J114" s="86">
        <f>+J113+J112</f>
        <v>181.5</v>
      </c>
    </row>
    <row r="115" spans="1:10" x14ac:dyDescent="0.3">
      <c r="A115" s="55">
        <v>61</v>
      </c>
      <c r="B115" s="44">
        <v>5</v>
      </c>
      <c r="C115" s="10" t="s">
        <v>134</v>
      </c>
      <c r="D115" s="45" t="s">
        <v>135</v>
      </c>
      <c r="E115" s="69">
        <v>10700001066</v>
      </c>
      <c r="F115" s="86">
        <f>'[2]BE 2023-24'!$K167</f>
        <v>92.5</v>
      </c>
      <c r="G115" s="86">
        <f>'[2]BE 2023-24'!$M167</f>
        <v>0</v>
      </c>
      <c r="H115" s="86">
        <f>'[2]BE 2023-24'!$O167</f>
        <v>10</v>
      </c>
      <c r="I115" s="86">
        <f>'[2]BE 2023-24'!$Q167</f>
        <v>12.5</v>
      </c>
      <c r="J115" s="9">
        <f>+F115+G115+H115+I115</f>
        <v>115</v>
      </c>
    </row>
    <row r="116" spans="1:10" customFormat="1" x14ac:dyDescent="0.25">
      <c r="A116" s="20"/>
      <c r="B116" s="11"/>
      <c r="C116" s="22" t="s">
        <v>136</v>
      </c>
      <c r="D116" s="12"/>
      <c r="E116" s="24"/>
      <c r="F116" s="86">
        <f>'[2]BE 2023-24'!$K168</f>
        <v>168.75</v>
      </c>
      <c r="G116" s="86">
        <f>'[2]BE 2023-24'!$M168</f>
        <v>10</v>
      </c>
      <c r="H116" s="86">
        <f>'[2]BE 2023-24'!$O168</f>
        <v>6.25</v>
      </c>
      <c r="I116" s="86">
        <f>'[2]BE 2023-24'!$Q168</f>
        <v>3.75</v>
      </c>
      <c r="J116" s="9">
        <f>+F116+G116+H116+I116</f>
        <v>188.75</v>
      </c>
    </row>
    <row r="117" spans="1:10" customFormat="1" ht="37.5" x14ac:dyDescent="0.25">
      <c r="A117" s="20"/>
      <c r="B117" s="11"/>
      <c r="C117" s="22" t="s">
        <v>137</v>
      </c>
      <c r="D117" s="12"/>
      <c r="E117" s="24"/>
      <c r="F117" s="86">
        <f>'[2]BE 2023-24'!$K169</f>
        <v>55</v>
      </c>
      <c r="G117" s="86">
        <f>'[2]BE 2023-24'!$M169</f>
        <v>0</v>
      </c>
      <c r="H117" s="86">
        <f>'[2]BE 2023-24'!$O169</f>
        <v>0</v>
      </c>
      <c r="I117" s="86">
        <f>'[2]BE 2023-24'!$Q169</f>
        <v>0</v>
      </c>
      <c r="J117" s="9">
        <f>+F117+G117+H117+I117</f>
        <v>55</v>
      </c>
    </row>
    <row r="118" spans="1:10" x14ac:dyDescent="0.3">
      <c r="A118" s="55">
        <v>62</v>
      </c>
      <c r="B118" s="44">
        <v>6</v>
      </c>
      <c r="C118" s="10" t="s">
        <v>136</v>
      </c>
      <c r="D118" s="45" t="s">
        <v>138</v>
      </c>
      <c r="E118" s="69">
        <v>10700001034</v>
      </c>
      <c r="F118" s="86">
        <f t="shared" ref="F118:I118" si="72">+F117+F116</f>
        <v>223.75</v>
      </c>
      <c r="G118" s="86">
        <f t="shared" si="72"/>
        <v>10</v>
      </c>
      <c r="H118" s="86">
        <f t="shared" si="72"/>
        <v>6.25</v>
      </c>
      <c r="I118" s="86">
        <f t="shared" si="72"/>
        <v>3.75</v>
      </c>
      <c r="J118" s="86">
        <f>+J117+J116</f>
        <v>243.75</v>
      </c>
    </row>
    <row r="119" spans="1:10" x14ac:dyDescent="0.3">
      <c r="A119" s="55">
        <v>63</v>
      </c>
      <c r="B119" s="44">
        <v>7</v>
      </c>
      <c r="C119" s="10" t="s">
        <v>139</v>
      </c>
      <c r="D119" s="45" t="s">
        <v>140</v>
      </c>
      <c r="E119" s="69">
        <v>10700001037</v>
      </c>
      <c r="F119" s="86">
        <f>'[2]BE 2023-24'!$K171</f>
        <v>56.25</v>
      </c>
      <c r="G119" s="86">
        <f>'[2]BE 2023-24'!$M171</f>
        <v>7</v>
      </c>
      <c r="H119" s="86">
        <f>'[2]BE 2023-24'!$O171</f>
        <v>0</v>
      </c>
      <c r="I119" s="86">
        <f>'[2]BE 2023-24'!$Q171</f>
        <v>12.5</v>
      </c>
      <c r="J119" s="9">
        <f>+F119+G119+H119+I119</f>
        <v>75.75</v>
      </c>
    </row>
    <row r="120" spans="1:10" x14ac:dyDescent="0.3">
      <c r="A120" s="55">
        <v>64</v>
      </c>
      <c r="B120" s="44">
        <v>8</v>
      </c>
      <c r="C120" s="10" t="s">
        <v>141</v>
      </c>
      <c r="D120" s="45" t="s">
        <v>142</v>
      </c>
      <c r="E120" s="69">
        <v>10700001036</v>
      </c>
      <c r="F120" s="86">
        <f>'[2]BE 2023-24'!$K172</f>
        <v>0</v>
      </c>
      <c r="G120" s="86">
        <f>'[2]BE 2023-24'!$M172</f>
        <v>102.5</v>
      </c>
      <c r="H120" s="86">
        <f>'[2]BE 2023-24'!$O172</f>
        <v>26.25</v>
      </c>
      <c r="I120" s="86">
        <f>'[2]BE 2023-24'!$Q172</f>
        <v>0</v>
      </c>
      <c r="J120" s="9">
        <f>+F120+G120+H120+I120</f>
        <v>128.75</v>
      </c>
    </row>
    <row r="121" spans="1:10" customFormat="1" x14ac:dyDescent="0.25">
      <c r="A121" s="20"/>
      <c r="B121" s="11"/>
      <c r="C121" s="10" t="s">
        <v>143</v>
      </c>
      <c r="D121" s="12"/>
      <c r="E121" s="25"/>
      <c r="F121" s="86">
        <f>'[2]BE 2023-24'!$K173</f>
        <v>0</v>
      </c>
      <c r="G121" s="86">
        <f>'[2]BE 2023-24'!$M173</f>
        <v>100</v>
      </c>
      <c r="H121" s="86">
        <f>'[2]BE 2023-24'!$O173</f>
        <v>45</v>
      </c>
      <c r="I121" s="86">
        <f>'[2]BE 2023-24'!$Q173</f>
        <v>6.25</v>
      </c>
      <c r="J121" s="9">
        <f>+F121+G121+H121+I121</f>
        <v>151.25</v>
      </c>
    </row>
    <row r="122" spans="1:10" customFormat="1" x14ac:dyDescent="0.25">
      <c r="A122" s="20"/>
      <c r="B122" s="11"/>
      <c r="C122" s="10" t="s">
        <v>144</v>
      </c>
      <c r="D122" s="12"/>
      <c r="E122" s="25"/>
      <c r="F122" s="86">
        <f>'[2]BE 2023-24'!$K174</f>
        <v>20</v>
      </c>
      <c r="G122" s="86">
        <f>'[2]BE 2023-24'!$M174</f>
        <v>100</v>
      </c>
      <c r="H122" s="86">
        <f>'[2]BE 2023-24'!$O174</f>
        <v>31.25</v>
      </c>
      <c r="I122" s="86">
        <f>'[2]BE 2023-24'!$Q174</f>
        <v>3.75</v>
      </c>
      <c r="J122" s="9">
        <f>+F122+G122+H122+I122</f>
        <v>155</v>
      </c>
    </row>
    <row r="123" spans="1:10" customFormat="1" x14ac:dyDescent="0.25">
      <c r="A123" s="20"/>
      <c r="B123" s="11"/>
      <c r="C123" s="10" t="s">
        <v>145</v>
      </c>
      <c r="D123" s="12"/>
      <c r="E123" s="25"/>
      <c r="F123" s="86">
        <f>'[2]BE 2023-24'!$K175</f>
        <v>0</v>
      </c>
      <c r="G123" s="86">
        <f>'[2]BE 2023-24'!$M175</f>
        <v>0</v>
      </c>
      <c r="H123" s="86">
        <f>'[2]BE 2023-24'!$O175</f>
        <v>0</v>
      </c>
      <c r="I123" s="86">
        <f>'[2]BE 2023-24'!$Q175</f>
        <v>0</v>
      </c>
      <c r="J123" s="9">
        <f>+F123+G123+H123+I123</f>
        <v>0</v>
      </c>
    </row>
    <row r="124" spans="1:10" x14ac:dyDescent="0.3">
      <c r="A124" s="55">
        <v>65</v>
      </c>
      <c r="B124" s="44">
        <v>9</v>
      </c>
      <c r="C124" s="10" t="s">
        <v>146</v>
      </c>
      <c r="D124" s="45" t="s">
        <v>147</v>
      </c>
      <c r="E124" s="69">
        <v>10700001065</v>
      </c>
      <c r="F124" s="86">
        <f t="shared" ref="F124:I124" si="73">+F123+F122+F121</f>
        <v>20</v>
      </c>
      <c r="G124" s="86">
        <f t="shared" si="73"/>
        <v>200</v>
      </c>
      <c r="H124" s="86">
        <f t="shared" si="73"/>
        <v>76.25</v>
      </c>
      <c r="I124" s="86">
        <f t="shared" si="73"/>
        <v>10</v>
      </c>
      <c r="J124" s="86">
        <f>+J123+J122+J121</f>
        <v>306.25</v>
      </c>
    </row>
    <row r="125" spans="1:10" x14ac:dyDescent="0.3">
      <c r="A125" s="55">
        <v>67</v>
      </c>
      <c r="B125" s="44">
        <v>10</v>
      </c>
      <c r="C125" s="10" t="s">
        <v>148</v>
      </c>
      <c r="D125" s="45" t="s">
        <v>149</v>
      </c>
      <c r="E125" s="69">
        <v>10700001061</v>
      </c>
      <c r="F125" s="86">
        <f>'[2]BE 2023-24'!$K178</f>
        <v>120</v>
      </c>
      <c r="G125" s="86">
        <f>'[2]BE 2023-24'!$M178</f>
        <v>17.5</v>
      </c>
      <c r="H125" s="86">
        <f>'[2]BE 2023-24'!$O178</f>
        <v>0</v>
      </c>
      <c r="I125" s="86">
        <f>'[2]BE 2023-24'!$Q178</f>
        <v>17.5</v>
      </c>
      <c r="J125" s="9">
        <f>+F125+G125+H125+I125</f>
        <v>155</v>
      </c>
    </row>
    <row r="126" spans="1:10" x14ac:dyDescent="0.3">
      <c r="A126" s="55">
        <v>69</v>
      </c>
      <c r="B126" s="44">
        <v>11</v>
      </c>
      <c r="C126" s="47" t="s">
        <v>150</v>
      </c>
      <c r="D126" s="45" t="s">
        <v>151</v>
      </c>
      <c r="E126" s="69">
        <v>10700001039</v>
      </c>
      <c r="F126" s="86">
        <f>'[2]BE 2023-24'!$K182</f>
        <v>143.75</v>
      </c>
      <c r="G126" s="86">
        <f>'[2]BE 2023-24'!$M182</f>
        <v>6.25</v>
      </c>
      <c r="H126" s="86">
        <f>'[2]BE 2023-24'!$O182</f>
        <v>0</v>
      </c>
      <c r="I126" s="86">
        <f>'[2]BE 2023-24'!$Q182</f>
        <v>17.5</v>
      </c>
      <c r="J126" s="9">
        <f>+F126+G126+H126+I126</f>
        <v>167.5</v>
      </c>
    </row>
    <row r="127" spans="1:10" customFormat="1" x14ac:dyDescent="0.25">
      <c r="A127" s="20"/>
      <c r="B127" s="11"/>
      <c r="C127" s="22" t="s">
        <v>152</v>
      </c>
      <c r="D127" s="12"/>
      <c r="E127" s="23"/>
      <c r="F127" s="86">
        <f>'[2]BE 2023-24'!$K183</f>
        <v>212.5</v>
      </c>
      <c r="G127" s="86">
        <f>'[2]BE 2023-24'!$M183</f>
        <v>6.25</v>
      </c>
      <c r="H127" s="86">
        <f>'[2]BE 2023-24'!$O183</f>
        <v>7.5</v>
      </c>
      <c r="I127" s="86">
        <f>'[2]BE 2023-24'!$Q183</f>
        <v>20</v>
      </c>
      <c r="J127" s="9">
        <f>+F127+G127+H127+I127</f>
        <v>246.25</v>
      </c>
    </row>
    <row r="128" spans="1:10" customFormat="1" ht="37.5" x14ac:dyDescent="0.25">
      <c r="A128" s="20"/>
      <c r="B128" s="11"/>
      <c r="C128" s="22" t="s">
        <v>153</v>
      </c>
      <c r="D128" s="12"/>
      <c r="E128" s="23"/>
      <c r="F128" s="86">
        <f>'[2]BE 2023-24'!$K184</f>
        <v>55.75</v>
      </c>
      <c r="G128" s="86">
        <f>'[2]BE 2023-24'!$M184</f>
        <v>47.5</v>
      </c>
      <c r="H128" s="86">
        <f>'[2]BE 2023-24'!$O184</f>
        <v>0</v>
      </c>
      <c r="I128" s="86">
        <f>'[2]BE 2023-24'!$Q184</f>
        <v>12.75</v>
      </c>
      <c r="J128" s="9">
        <f>+F128+G128+H128+I128</f>
        <v>116</v>
      </c>
    </row>
    <row r="129" spans="1:14" customFormat="1" ht="37.5" x14ac:dyDescent="0.25">
      <c r="A129" s="20"/>
      <c r="B129" s="11"/>
      <c r="C129" s="22" t="s">
        <v>154</v>
      </c>
      <c r="D129" s="12"/>
      <c r="E129" s="23"/>
      <c r="F129" s="86">
        <f>'[2]BE 2023-24'!$K185</f>
        <v>0</v>
      </c>
      <c r="G129" s="86">
        <f>'[2]BE 2023-24'!$M185</f>
        <v>0</v>
      </c>
      <c r="H129" s="86">
        <f>'[2]BE 2023-24'!$O185</f>
        <v>0</v>
      </c>
      <c r="I129" s="86">
        <f>'[2]BE 2023-24'!$Q185</f>
        <v>0</v>
      </c>
      <c r="J129" s="9">
        <f>+F129+G129+H129+I129</f>
        <v>0</v>
      </c>
    </row>
    <row r="130" spans="1:14" ht="18" customHeight="1" x14ac:dyDescent="0.3">
      <c r="A130" s="55">
        <v>70</v>
      </c>
      <c r="B130" s="44">
        <v>12</v>
      </c>
      <c r="C130" s="70" t="s">
        <v>152</v>
      </c>
      <c r="D130" s="45" t="s">
        <v>155</v>
      </c>
      <c r="E130" s="69">
        <v>10700001038</v>
      </c>
      <c r="F130" s="86">
        <f t="shared" ref="F130:I130" si="74">+F129+F128+F127</f>
        <v>268.25</v>
      </c>
      <c r="G130" s="86">
        <f t="shared" si="74"/>
        <v>53.75</v>
      </c>
      <c r="H130" s="86">
        <f t="shared" si="74"/>
        <v>7.5</v>
      </c>
      <c r="I130" s="86">
        <f t="shared" si="74"/>
        <v>32.75</v>
      </c>
      <c r="J130" s="86">
        <f>+J129+J128+J127</f>
        <v>362.25</v>
      </c>
    </row>
    <row r="131" spans="1:14" s="54" customFormat="1" x14ac:dyDescent="0.3">
      <c r="A131" s="52" t="s">
        <v>75</v>
      </c>
      <c r="B131" s="48"/>
      <c r="C131" s="50" t="s">
        <v>156</v>
      </c>
      <c r="D131" s="53"/>
      <c r="E131" s="53"/>
      <c r="F131" s="87">
        <f>+F130+F126+F125+F124+F120+F119+F118+F114+F115+F111+F108+F98</f>
        <v>2674.5</v>
      </c>
      <c r="G131" s="87">
        <f t="shared" ref="G131:J131" si="75">+G130+G126+G125+G124+G120+G119+G118+G114+G115+G111+G108+G98</f>
        <v>421.75</v>
      </c>
      <c r="H131" s="87">
        <f t="shared" si="75"/>
        <v>155</v>
      </c>
      <c r="I131" s="87">
        <f t="shared" si="75"/>
        <v>239</v>
      </c>
      <c r="J131" s="87">
        <f t="shared" si="75"/>
        <v>3490.25</v>
      </c>
      <c r="K131" s="107"/>
      <c r="L131" s="107"/>
      <c r="N131" s="107"/>
    </row>
    <row r="132" spans="1:14" s="54" customFormat="1" x14ac:dyDescent="0.3">
      <c r="A132" s="59" t="s">
        <v>157</v>
      </c>
      <c r="B132" s="48"/>
      <c r="C132" s="50"/>
      <c r="D132" s="53"/>
      <c r="E132" s="53" t="s">
        <v>78</v>
      </c>
      <c r="F132" s="85"/>
      <c r="G132" s="85"/>
      <c r="H132" s="85"/>
      <c r="I132" s="85"/>
      <c r="J132" s="9"/>
    </row>
    <row r="133" spans="1:14" customFormat="1" x14ac:dyDescent="0.25">
      <c r="A133" s="20"/>
      <c r="B133" s="11"/>
      <c r="C133" s="10" t="s">
        <v>158</v>
      </c>
      <c r="D133" s="12"/>
      <c r="E133" s="23"/>
      <c r="F133" s="86">
        <f>'[2]BE 2023-24'!$K190</f>
        <v>209.75</v>
      </c>
      <c r="G133" s="86">
        <f>'[2]BE 2023-24'!$M190</f>
        <v>0</v>
      </c>
      <c r="H133" s="86">
        <f>'[2]BE 2023-24'!$O190</f>
        <v>15</v>
      </c>
      <c r="I133" s="86">
        <f>'[2]BE 2023-24'!$Q190</f>
        <v>20.28</v>
      </c>
      <c r="J133" s="9">
        <f>+F133+G133+H133+I133</f>
        <v>245.03</v>
      </c>
    </row>
    <row r="134" spans="1:14" customFormat="1" ht="37.5" x14ac:dyDescent="0.25">
      <c r="A134" s="20"/>
      <c r="B134" s="11"/>
      <c r="C134" s="10" t="s">
        <v>159</v>
      </c>
      <c r="D134" s="12"/>
      <c r="E134" s="23"/>
      <c r="F134" s="86">
        <f>'[2]BE 2023-24'!$K191</f>
        <v>90.62</v>
      </c>
      <c r="G134" s="86">
        <f>'[2]BE 2023-24'!$M191</f>
        <v>0</v>
      </c>
      <c r="H134" s="86">
        <f>'[2]BE 2023-24'!$O191</f>
        <v>0</v>
      </c>
      <c r="I134" s="86">
        <f>'[2]BE 2023-24'!$Q191</f>
        <v>7.63</v>
      </c>
      <c r="J134" s="9">
        <f>+F134+G134+H134+I134</f>
        <v>98.25</v>
      </c>
    </row>
    <row r="135" spans="1:14" customFormat="1" ht="37.5" x14ac:dyDescent="0.25">
      <c r="A135" s="20"/>
      <c r="B135" s="11"/>
      <c r="C135" s="10" t="s">
        <v>160</v>
      </c>
      <c r="D135" s="12"/>
      <c r="E135" s="23"/>
      <c r="F135" s="86">
        <f>'[2]BE 2023-24'!$K192</f>
        <v>38.5</v>
      </c>
      <c r="G135" s="86">
        <f>'[2]BE 2023-24'!$M192</f>
        <v>0</v>
      </c>
      <c r="H135" s="86">
        <f>'[2]BE 2023-24'!$O192</f>
        <v>0</v>
      </c>
      <c r="I135" s="86">
        <f>'[2]BE 2023-24'!$Q192</f>
        <v>5.25</v>
      </c>
      <c r="J135" s="9">
        <f>+F135+G135+H135+I135</f>
        <v>43.75</v>
      </c>
    </row>
    <row r="136" spans="1:14" x14ac:dyDescent="0.3">
      <c r="A136" s="55">
        <v>72</v>
      </c>
      <c r="B136" s="44">
        <v>1</v>
      </c>
      <c r="C136" s="10" t="s">
        <v>158</v>
      </c>
      <c r="D136" s="45" t="s">
        <v>161</v>
      </c>
      <c r="E136" s="69">
        <v>10700001043</v>
      </c>
      <c r="F136" s="86">
        <f t="shared" ref="F136:I136" si="76">+F135+F134+F133</f>
        <v>338.87</v>
      </c>
      <c r="G136" s="86">
        <f t="shared" si="76"/>
        <v>0</v>
      </c>
      <c r="H136" s="86">
        <f t="shared" si="76"/>
        <v>15</v>
      </c>
      <c r="I136" s="86">
        <f t="shared" si="76"/>
        <v>33.159999999999997</v>
      </c>
      <c r="J136" s="86">
        <f>+J135+J134+J133</f>
        <v>387.03</v>
      </c>
    </row>
    <row r="137" spans="1:14" customFormat="1" x14ac:dyDescent="0.25">
      <c r="A137" s="20"/>
      <c r="B137" s="11"/>
      <c r="C137" s="10" t="s">
        <v>162</v>
      </c>
      <c r="D137" s="12"/>
      <c r="E137" s="23"/>
      <c r="F137" s="86">
        <f>'[2]BE 2023-24'!$K195</f>
        <v>167.25</v>
      </c>
      <c r="G137" s="86">
        <f>'[2]BE 2023-24'!$M195</f>
        <v>0</v>
      </c>
      <c r="H137" s="86">
        <f>'[2]BE 2023-24'!$O195</f>
        <v>0</v>
      </c>
      <c r="I137" s="86">
        <f>'[2]BE 2023-24'!$Q195</f>
        <v>19</v>
      </c>
      <c r="J137" s="9">
        <f>+F137+G137+H137+I137</f>
        <v>186.25</v>
      </c>
    </row>
    <row r="138" spans="1:14" customFormat="1" x14ac:dyDescent="0.25">
      <c r="A138" s="20"/>
      <c r="B138" s="11"/>
      <c r="C138" s="10" t="s">
        <v>163</v>
      </c>
      <c r="D138" s="12"/>
      <c r="E138" s="23"/>
      <c r="F138" s="86">
        <f>'[2]BE 2023-24'!$K196</f>
        <v>12.34</v>
      </c>
      <c r="G138" s="86">
        <f>'[2]BE 2023-24'!$M196</f>
        <v>0</v>
      </c>
      <c r="H138" s="86">
        <f>'[2]BE 2023-24'!$O196</f>
        <v>0</v>
      </c>
      <c r="I138" s="86">
        <f>'[2]BE 2023-24'!$Q196</f>
        <v>0.69</v>
      </c>
      <c r="J138" s="9">
        <f>+F138+G138+H138+I138</f>
        <v>13.03</v>
      </c>
    </row>
    <row r="139" spans="1:14" x14ac:dyDescent="0.3">
      <c r="A139" s="55">
        <v>74</v>
      </c>
      <c r="B139" s="44">
        <v>2</v>
      </c>
      <c r="C139" s="10" t="s">
        <v>162</v>
      </c>
      <c r="D139" s="45" t="s">
        <v>164</v>
      </c>
      <c r="E139" s="69">
        <v>10700001045</v>
      </c>
      <c r="F139" s="86">
        <f t="shared" ref="F139:I139" si="77">+F138+F137</f>
        <v>179.59</v>
      </c>
      <c r="G139" s="86">
        <f t="shared" si="77"/>
        <v>0</v>
      </c>
      <c r="H139" s="86">
        <f t="shared" si="77"/>
        <v>0</v>
      </c>
      <c r="I139" s="86">
        <f t="shared" si="77"/>
        <v>19.690000000000001</v>
      </c>
      <c r="J139" s="86">
        <f>+J138+J137</f>
        <v>199.28</v>
      </c>
    </row>
    <row r="140" spans="1:14" x14ac:dyDescent="0.3">
      <c r="A140" s="55">
        <v>76</v>
      </c>
      <c r="B140" s="44">
        <v>3</v>
      </c>
      <c r="C140" s="47" t="s">
        <v>165</v>
      </c>
      <c r="D140" s="45" t="s">
        <v>166</v>
      </c>
      <c r="E140" s="69">
        <v>10700001044</v>
      </c>
      <c r="F140" s="86">
        <f>'[2]BE 2023-24'!$K199</f>
        <v>152.25</v>
      </c>
      <c r="G140" s="86">
        <f>'[2]BE 2023-24'!$M199</f>
        <v>0</v>
      </c>
      <c r="H140" s="86">
        <f>'[2]BE 2023-24'!$O199</f>
        <v>0</v>
      </c>
      <c r="I140" s="86">
        <f>'[2]BE 2023-24'!$Q199</f>
        <v>4.5</v>
      </c>
      <c r="J140" s="9">
        <f t="shared" ref="J140:J146" si="78">+F140+G140+H140+I140</f>
        <v>156.75</v>
      </c>
    </row>
    <row r="141" spans="1:14" customFormat="1" x14ac:dyDescent="0.25">
      <c r="A141" s="20"/>
      <c r="B141" s="11"/>
      <c r="C141" s="10" t="s">
        <v>167</v>
      </c>
      <c r="D141" s="12"/>
      <c r="E141" s="26"/>
      <c r="F141" s="86">
        <f>'[2]BE 2023-24'!$K201</f>
        <v>102.75</v>
      </c>
      <c r="G141" s="86">
        <f>'[2]BE 2023-24'!$M201</f>
        <v>0</v>
      </c>
      <c r="H141" s="86">
        <f>'[2]BE 2023-24'!$O201</f>
        <v>2.5</v>
      </c>
      <c r="I141" s="86">
        <f>'[2]BE 2023-24'!$Q201</f>
        <v>3.75</v>
      </c>
      <c r="J141" s="9">
        <f t="shared" si="78"/>
        <v>109</v>
      </c>
    </row>
    <row r="142" spans="1:14" customFormat="1" x14ac:dyDescent="0.25">
      <c r="A142" s="20"/>
      <c r="B142" s="11"/>
      <c r="C142" s="10" t="s">
        <v>168</v>
      </c>
      <c r="D142" s="12"/>
      <c r="E142" s="26"/>
      <c r="F142" s="86">
        <f>'[2]BE 2023-24'!$K202</f>
        <v>57.5</v>
      </c>
      <c r="G142" s="86">
        <f>'[2]BE 2023-24'!$M202</f>
        <v>0</v>
      </c>
      <c r="H142" s="86">
        <f>'[2]BE 2023-24'!$O202</f>
        <v>4.25</v>
      </c>
      <c r="I142" s="86">
        <f>'[2]BE 2023-24'!$Q202</f>
        <v>2.5</v>
      </c>
      <c r="J142" s="9">
        <f t="shared" si="78"/>
        <v>64.25</v>
      </c>
    </row>
    <row r="143" spans="1:14" customFormat="1" x14ac:dyDescent="0.25">
      <c r="A143" s="20"/>
      <c r="B143" s="11"/>
      <c r="C143" s="10" t="s">
        <v>169</v>
      </c>
      <c r="D143" s="12"/>
      <c r="E143" s="26"/>
      <c r="F143" s="86">
        <f>'[2]BE 2023-24'!$K203</f>
        <v>8.44</v>
      </c>
      <c r="G143" s="86">
        <f>'[2]BE 2023-24'!$M203</f>
        <v>0</v>
      </c>
      <c r="H143" s="86">
        <f>'[2]BE 2023-24'!$O203</f>
        <v>0</v>
      </c>
      <c r="I143" s="86">
        <f>'[2]BE 2023-24'!$Q203</f>
        <v>1.25</v>
      </c>
      <c r="J143" s="9">
        <f t="shared" si="78"/>
        <v>9.69</v>
      </c>
    </row>
    <row r="144" spans="1:14" customFormat="1" x14ac:dyDescent="0.25">
      <c r="A144" s="20"/>
      <c r="B144" s="11"/>
      <c r="C144" s="10" t="s">
        <v>170</v>
      </c>
      <c r="D144" s="12"/>
      <c r="E144" s="26"/>
      <c r="F144" s="86">
        <f>'[2]BE 2023-24'!$K204</f>
        <v>25.75</v>
      </c>
      <c r="G144" s="86">
        <f>'[2]BE 2023-24'!$M204</f>
        <v>0</v>
      </c>
      <c r="H144" s="86">
        <f>'[2]BE 2023-24'!$O204</f>
        <v>0.5</v>
      </c>
      <c r="I144" s="86">
        <f>'[2]BE 2023-24'!$Q204</f>
        <v>0.25</v>
      </c>
      <c r="J144" s="9">
        <f t="shared" si="78"/>
        <v>26.5</v>
      </c>
    </row>
    <row r="145" spans="1:10" customFormat="1" x14ac:dyDescent="0.25">
      <c r="A145" s="20"/>
      <c r="B145" s="11"/>
      <c r="C145" s="10" t="s">
        <v>171</v>
      </c>
      <c r="D145" s="12"/>
      <c r="E145" s="26"/>
      <c r="F145" s="86">
        <f>'[2]BE 2023-24'!$K205</f>
        <v>11.19</v>
      </c>
      <c r="G145" s="86">
        <f>'[2]BE 2023-24'!$M205</f>
        <v>0</v>
      </c>
      <c r="H145" s="86">
        <f>'[2]BE 2023-24'!$O205</f>
        <v>0.5</v>
      </c>
      <c r="I145" s="86">
        <f>'[2]BE 2023-24'!$Q205</f>
        <v>0</v>
      </c>
      <c r="J145" s="9">
        <f t="shared" si="78"/>
        <v>11.69</v>
      </c>
    </row>
    <row r="146" spans="1:10" customFormat="1" ht="37.5" x14ac:dyDescent="0.25">
      <c r="A146" s="20"/>
      <c r="B146" s="11"/>
      <c r="C146" s="10" t="s">
        <v>172</v>
      </c>
      <c r="D146" s="12"/>
      <c r="E146" s="26"/>
      <c r="F146" s="86">
        <f>'[2]BE 2023-24'!$K206</f>
        <v>57.82</v>
      </c>
      <c r="G146" s="86">
        <f>'[2]BE 2023-24'!$M206</f>
        <v>0</v>
      </c>
      <c r="H146" s="86">
        <f>'[2]BE 2023-24'!$O206</f>
        <v>0</v>
      </c>
      <c r="I146" s="86">
        <f>'[2]BE 2023-24'!$Q206</f>
        <v>4.8099999999999996</v>
      </c>
      <c r="J146" s="9">
        <f t="shared" si="78"/>
        <v>62.63</v>
      </c>
    </row>
    <row r="147" spans="1:10" x14ac:dyDescent="0.3">
      <c r="A147" s="55">
        <v>78</v>
      </c>
      <c r="B147" s="44">
        <v>4</v>
      </c>
      <c r="C147" s="10" t="s">
        <v>173</v>
      </c>
      <c r="D147" s="45" t="s">
        <v>174</v>
      </c>
      <c r="E147" s="69">
        <v>10700001021</v>
      </c>
      <c r="F147" s="86">
        <f t="shared" ref="F147:I147" si="79">+F146+F145+F144+F143+F142+F141</f>
        <v>263.45</v>
      </c>
      <c r="G147" s="86">
        <f t="shared" si="79"/>
        <v>0</v>
      </c>
      <c r="H147" s="86">
        <f t="shared" si="79"/>
        <v>7.75</v>
      </c>
      <c r="I147" s="86">
        <f t="shared" si="79"/>
        <v>12.559999999999999</v>
      </c>
      <c r="J147" s="86">
        <f>+J146+J145+J144+J143+J142+J141</f>
        <v>283.76</v>
      </c>
    </row>
    <row r="148" spans="1:10" x14ac:dyDescent="0.3">
      <c r="A148" s="55">
        <v>79</v>
      </c>
      <c r="B148" s="44">
        <v>5</v>
      </c>
      <c r="C148" s="10" t="s">
        <v>175</v>
      </c>
      <c r="D148" s="45" t="s">
        <v>176</v>
      </c>
      <c r="E148" s="69">
        <v>10700001020</v>
      </c>
      <c r="F148" s="86">
        <f>'[2]BE 2023-24'!$K208</f>
        <v>222.25</v>
      </c>
      <c r="G148" s="86">
        <f>'[2]BE 2023-24'!$M208</f>
        <v>0</v>
      </c>
      <c r="H148" s="86">
        <f>'[2]BE 2023-24'!$O208</f>
        <v>0</v>
      </c>
      <c r="I148" s="86">
        <f>'[2]BE 2023-24'!$Q208</f>
        <v>10</v>
      </c>
      <c r="J148" s="9">
        <f>+F148+G148+H148+I148</f>
        <v>232.25</v>
      </c>
    </row>
    <row r="149" spans="1:10" customFormat="1" x14ac:dyDescent="0.25">
      <c r="A149" s="20"/>
      <c r="B149" s="11"/>
      <c r="C149" s="10" t="s">
        <v>177</v>
      </c>
      <c r="D149" s="12"/>
      <c r="E149" s="25"/>
      <c r="F149" s="86">
        <f>'[2]BE 2023-24'!$K212</f>
        <v>99.5</v>
      </c>
      <c r="G149" s="86">
        <f>'[2]BE 2023-24'!$M212</f>
        <v>0</v>
      </c>
      <c r="H149" s="86">
        <f>'[2]BE 2023-24'!$O212</f>
        <v>2.5</v>
      </c>
      <c r="I149" s="86">
        <f>'[2]BE 2023-24'!$Q212</f>
        <v>5.5</v>
      </c>
      <c r="J149" s="9">
        <f>+F149+G149+H149+I149</f>
        <v>107.5</v>
      </c>
    </row>
    <row r="150" spans="1:10" customFormat="1" x14ac:dyDescent="0.25">
      <c r="A150" s="20"/>
      <c r="B150" s="11"/>
      <c r="C150" s="10" t="s">
        <v>178</v>
      </c>
      <c r="D150" s="12"/>
      <c r="E150" s="25"/>
      <c r="F150" s="86">
        <f>'[2]BE 2023-24'!$K213</f>
        <v>11</v>
      </c>
      <c r="G150" s="86">
        <f>'[2]BE 2023-24'!$M213</f>
        <v>0</v>
      </c>
      <c r="H150" s="86">
        <f>'[2]BE 2023-24'!$O213</f>
        <v>0</v>
      </c>
      <c r="I150" s="86">
        <f>'[2]BE 2023-24'!$Q213</f>
        <v>0</v>
      </c>
      <c r="J150" s="9">
        <f>+F150+G150+H150+I150</f>
        <v>11</v>
      </c>
    </row>
    <row r="151" spans="1:10" customFormat="1" x14ac:dyDescent="0.25">
      <c r="A151" s="20"/>
      <c r="B151" s="11"/>
      <c r="C151" s="10" t="s">
        <v>179</v>
      </c>
      <c r="D151" s="12"/>
      <c r="E151" s="25"/>
      <c r="F151" s="86">
        <f>'[2]BE 2023-24'!$K214</f>
        <v>21.75</v>
      </c>
      <c r="G151" s="86">
        <f>'[2]BE 2023-24'!$M214</f>
        <v>0</v>
      </c>
      <c r="H151" s="86">
        <f>'[2]BE 2023-24'!$O214</f>
        <v>0</v>
      </c>
      <c r="I151" s="86">
        <f>'[2]BE 2023-24'!$Q214</f>
        <v>1.5</v>
      </c>
      <c r="J151" s="9">
        <f>+F151+G151+H151+I151</f>
        <v>23.25</v>
      </c>
    </row>
    <row r="152" spans="1:10" x14ac:dyDescent="0.3">
      <c r="A152" s="55">
        <v>81</v>
      </c>
      <c r="B152" s="44">
        <v>6</v>
      </c>
      <c r="C152" s="10" t="s">
        <v>177</v>
      </c>
      <c r="D152" s="45" t="s">
        <v>180</v>
      </c>
      <c r="E152" s="57">
        <v>10700001076</v>
      </c>
      <c r="F152" s="86">
        <f t="shared" ref="F152:I152" si="80">+F151+F150+F149</f>
        <v>132.25</v>
      </c>
      <c r="G152" s="86">
        <f t="shared" si="80"/>
        <v>0</v>
      </c>
      <c r="H152" s="86">
        <f t="shared" si="80"/>
        <v>2.5</v>
      </c>
      <c r="I152" s="86">
        <f t="shared" si="80"/>
        <v>7</v>
      </c>
      <c r="J152" s="86">
        <f>+J151+J150+J149</f>
        <v>141.75</v>
      </c>
    </row>
    <row r="153" spans="1:10" customFormat="1" x14ac:dyDescent="0.25">
      <c r="A153" s="20"/>
      <c r="B153" s="11"/>
      <c r="C153" s="10" t="s">
        <v>181</v>
      </c>
      <c r="D153" s="12"/>
      <c r="E153" s="25"/>
      <c r="F153" s="86">
        <f>'[2]BE 2023-24'!$K220</f>
        <v>97.75</v>
      </c>
      <c r="G153" s="86">
        <f>'[2]BE 2023-24'!$M220</f>
        <v>0</v>
      </c>
      <c r="H153" s="86">
        <f>'[2]BE 2023-24'!$O220</f>
        <v>0</v>
      </c>
      <c r="I153" s="86">
        <f>'[2]BE 2023-24'!$Q220</f>
        <v>5.5</v>
      </c>
      <c r="J153" s="9">
        <f>+F153+G153+H153+I153</f>
        <v>103.25</v>
      </c>
    </row>
    <row r="154" spans="1:10" customFormat="1" ht="37.5" x14ac:dyDescent="0.25">
      <c r="A154" s="20"/>
      <c r="B154" s="11"/>
      <c r="C154" s="10" t="s">
        <v>182</v>
      </c>
      <c r="D154" s="12"/>
      <c r="E154" s="25"/>
      <c r="F154" s="86">
        <f>'[2]BE 2023-24'!$K221</f>
        <v>132.16999999999999</v>
      </c>
      <c r="G154" s="86">
        <f>'[2]BE 2023-24'!$M221</f>
        <v>0</v>
      </c>
      <c r="H154" s="86">
        <f>'[2]BE 2023-24'!$O221</f>
        <v>19.22</v>
      </c>
      <c r="I154" s="86">
        <f>'[2]BE 2023-24'!$Q221</f>
        <v>14.81</v>
      </c>
      <c r="J154" s="9">
        <f>+F154+G154+H154+I154</f>
        <v>166.2</v>
      </c>
    </row>
    <row r="155" spans="1:10" customFormat="1" ht="37.5" x14ac:dyDescent="0.25">
      <c r="A155" s="20"/>
      <c r="B155" s="11"/>
      <c r="C155" s="10" t="s">
        <v>183</v>
      </c>
      <c r="D155" s="12"/>
      <c r="E155" s="25"/>
      <c r="F155" s="86">
        <f>'[2]BE 2023-24'!$K222</f>
        <v>63.86</v>
      </c>
      <c r="G155" s="86">
        <f>'[2]BE 2023-24'!$M222</f>
        <v>7.49</v>
      </c>
      <c r="H155" s="86">
        <f>'[2]BE 2023-24'!$O222</f>
        <v>4.99</v>
      </c>
      <c r="I155" s="86">
        <f>'[2]BE 2023-24'!$Q222</f>
        <v>5.6</v>
      </c>
      <c r="J155" s="9">
        <f>+F155+G155+H155+I155</f>
        <v>81.939999999999984</v>
      </c>
    </row>
    <row r="156" spans="1:10" x14ac:dyDescent="0.3">
      <c r="A156" s="55">
        <v>84</v>
      </c>
      <c r="B156" s="44">
        <v>7</v>
      </c>
      <c r="C156" s="10" t="s">
        <v>181</v>
      </c>
      <c r="D156" s="45" t="s">
        <v>184</v>
      </c>
      <c r="E156" s="60">
        <v>10700001098</v>
      </c>
      <c r="F156" s="86">
        <f t="shared" ref="F156:I156" si="81">+F155+F154+F153</f>
        <v>293.77999999999997</v>
      </c>
      <c r="G156" s="86">
        <f t="shared" si="81"/>
        <v>7.49</v>
      </c>
      <c r="H156" s="86">
        <f t="shared" si="81"/>
        <v>24.21</v>
      </c>
      <c r="I156" s="86">
        <f t="shared" si="81"/>
        <v>25.91</v>
      </c>
      <c r="J156" s="86">
        <f>+J155+J154+J153</f>
        <v>351.39</v>
      </c>
    </row>
    <row r="157" spans="1:10" x14ac:dyDescent="0.3">
      <c r="A157" s="55">
        <v>85</v>
      </c>
      <c r="B157" s="44">
        <v>8</v>
      </c>
      <c r="C157" s="10" t="s">
        <v>185</v>
      </c>
      <c r="D157" s="45" t="s">
        <v>186</v>
      </c>
      <c r="E157" s="69">
        <v>10700001067</v>
      </c>
      <c r="F157" s="86">
        <f>'[2]BE 2023-24'!$K224</f>
        <v>158.5</v>
      </c>
      <c r="G157" s="86">
        <f>'[2]BE 2023-24'!$M224</f>
        <v>0</v>
      </c>
      <c r="H157" s="86">
        <f>'[2]BE 2023-24'!$O224</f>
        <v>2.5</v>
      </c>
      <c r="I157" s="86">
        <f>'[2]BE 2023-24'!$Q224</f>
        <v>11</v>
      </c>
      <c r="J157" s="9">
        <f>+F157+G157+H157+I157</f>
        <v>172</v>
      </c>
    </row>
    <row r="158" spans="1:10" x14ac:dyDescent="0.3">
      <c r="A158" s="55">
        <v>85</v>
      </c>
      <c r="B158" s="44">
        <v>9</v>
      </c>
      <c r="C158" s="10" t="s">
        <v>188</v>
      </c>
      <c r="D158" s="46" t="s">
        <v>161</v>
      </c>
      <c r="E158" s="69">
        <v>10700001043</v>
      </c>
      <c r="F158" s="86">
        <f>'[2]BE 2023-24'!$K225</f>
        <v>829.96</v>
      </c>
      <c r="G158" s="86">
        <f>'[2]BE 2023-24'!$M225</f>
        <v>105.25</v>
      </c>
      <c r="H158" s="86">
        <f>'[2]BE 2023-24'!$O225</f>
        <v>0</v>
      </c>
      <c r="I158" s="86">
        <f>'[2]BE 2023-24'!$Q225</f>
        <v>124.5</v>
      </c>
      <c r="J158" s="9">
        <f>+F158+G158+H158+I158</f>
        <v>1059.71</v>
      </c>
    </row>
    <row r="159" spans="1:10" s="54" customFormat="1" x14ac:dyDescent="0.3">
      <c r="A159" s="52" t="s">
        <v>75</v>
      </c>
      <c r="B159" s="48"/>
      <c r="C159" s="50" t="s">
        <v>187</v>
      </c>
      <c r="D159" s="53"/>
      <c r="E159" s="53"/>
      <c r="F159" s="87">
        <f>F158+F157+F156+F152+F147+F148+F140+F139+F136</f>
        <v>2570.9</v>
      </c>
      <c r="G159" s="87">
        <f t="shared" ref="G159:J159" si="82">G158+G157+G156+G152+G147+G148+G140+G139+G136</f>
        <v>112.74</v>
      </c>
      <c r="H159" s="87">
        <f t="shared" si="82"/>
        <v>51.96</v>
      </c>
      <c r="I159" s="87">
        <f t="shared" si="82"/>
        <v>248.32</v>
      </c>
      <c r="J159" s="87">
        <f t="shared" si="82"/>
        <v>2983.92</v>
      </c>
    </row>
    <row r="160" spans="1:10" s="54" customFormat="1" x14ac:dyDescent="0.3">
      <c r="A160" s="52" t="s">
        <v>189</v>
      </c>
      <c r="B160" s="48"/>
      <c r="C160" s="50"/>
      <c r="D160" s="53"/>
      <c r="E160" s="61" t="s">
        <v>78</v>
      </c>
      <c r="F160" s="85"/>
      <c r="G160" s="85"/>
      <c r="H160" s="85"/>
      <c r="I160" s="85"/>
      <c r="J160" s="85"/>
    </row>
    <row r="161" spans="1:10" customFormat="1" x14ac:dyDescent="0.25">
      <c r="A161" s="17"/>
      <c r="B161" s="103"/>
      <c r="C161" s="22" t="s">
        <v>190</v>
      </c>
      <c r="D161" s="14"/>
      <c r="E161" s="26"/>
      <c r="F161" s="86">
        <f>'[2]BE 2023-24'!$K227</f>
        <v>236.25</v>
      </c>
      <c r="G161" s="86">
        <f>'[2]BE 2023-24'!$M227</f>
        <v>0</v>
      </c>
      <c r="H161" s="86">
        <f>'[2]BE 2023-24'!$O227</f>
        <v>25</v>
      </c>
      <c r="I161" s="86">
        <f>'[2]BE 2023-24'!$Q227</f>
        <v>37.5</v>
      </c>
      <c r="J161" s="9">
        <f>+F161+G161+H161+I161</f>
        <v>298.75</v>
      </c>
    </row>
    <row r="162" spans="1:10" customFormat="1" x14ac:dyDescent="0.25">
      <c r="A162" s="17"/>
      <c r="B162" s="103"/>
      <c r="C162" s="22" t="s">
        <v>191</v>
      </c>
      <c r="D162" s="14"/>
      <c r="E162" s="26"/>
      <c r="F162" s="86">
        <f>'[2]BE 2023-24'!$K228</f>
        <v>62.5</v>
      </c>
      <c r="G162" s="86">
        <f>'[2]BE 2023-24'!$M228</f>
        <v>0</v>
      </c>
      <c r="H162" s="86">
        <f>'[2]BE 2023-24'!$O228</f>
        <v>0</v>
      </c>
      <c r="I162" s="86">
        <f>'[2]BE 2023-24'!$Q228</f>
        <v>0</v>
      </c>
      <c r="J162" s="9">
        <f>+F162+G162+H162+I162</f>
        <v>62.5</v>
      </c>
    </row>
    <row r="163" spans="1:10" x14ac:dyDescent="0.3">
      <c r="A163" s="55">
        <v>87</v>
      </c>
      <c r="B163" s="44">
        <v>1</v>
      </c>
      <c r="C163" s="10" t="s">
        <v>190</v>
      </c>
      <c r="D163" s="45" t="s">
        <v>192</v>
      </c>
      <c r="E163" s="69">
        <v>10700001016</v>
      </c>
      <c r="F163" s="86">
        <f t="shared" ref="F163:I163" si="83">+F162+F161</f>
        <v>298.75</v>
      </c>
      <c r="G163" s="86">
        <f t="shared" si="83"/>
        <v>0</v>
      </c>
      <c r="H163" s="86">
        <f t="shared" si="83"/>
        <v>25</v>
      </c>
      <c r="I163" s="86">
        <f t="shared" si="83"/>
        <v>37.5</v>
      </c>
      <c r="J163" s="86">
        <f>+J162+J161</f>
        <v>361.25</v>
      </c>
    </row>
    <row r="164" spans="1:10" x14ac:dyDescent="0.3">
      <c r="A164" s="55">
        <v>89</v>
      </c>
      <c r="B164" s="44">
        <v>2</v>
      </c>
      <c r="C164" s="10" t="s">
        <v>193</v>
      </c>
      <c r="D164" s="45" t="s">
        <v>194</v>
      </c>
      <c r="E164" s="60">
        <v>10700001078</v>
      </c>
      <c r="F164" s="86">
        <f>'[2]BE 2023-24'!$K231</f>
        <v>300</v>
      </c>
      <c r="G164" s="86">
        <f>'[2]BE 2023-24'!$M231</f>
        <v>10</v>
      </c>
      <c r="H164" s="86">
        <f>'[2]BE 2023-24'!$O231</f>
        <v>12.5</v>
      </c>
      <c r="I164" s="86">
        <f>'[2]BE 2023-24'!$Q231</f>
        <v>27.5</v>
      </c>
      <c r="J164" s="9">
        <f t="shared" ref="J164:J169" si="84">+F164+G164+H164+I164</f>
        <v>350</v>
      </c>
    </row>
    <row r="165" spans="1:10" x14ac:dyDescent="0.3">
      <c r="A165" s="55">
        <v>90</v>
      </c>
      <c r="B165" s="44">
        <v>3</v>
      </c>
      <c r="C165" s="10" t="s">
        <v>195</v>
      </c>
      <c r="D165" s="45" t="s">
        <v>196</v>
      </c>
      <c r="E165" s="57">
        <v>10700001079</v>
      </c>
      <c r="F165" s="86">
        <f>'[2]BE 2023-24'!$K232</f>
        <v>607.5</v>
      </c>
      <c r="G165" s="86">
        <f>'[2]BE 2023-24'!$M232</f>
        <v>8.75</v>
      </c>
      <c r="H165" s="86">
        <f>'[2]BE 2023-24'!$O232</f>
        <v>33.75</v>
      </c>
      <c r="I165" s="86">
        <f>'[2]BE 2023-24'!$Q232</f>
        <v>62.5</v>
      </c>
      <c r="J165" s="9">
        <f t="shared" si="84"/>
        <v>712.5</v>
      </c>
    </row>
    <row r="166" spans="1:10" x14ac:dyDescent="0.3">
      <c r="A166" s="55">
        <v>91</v>
      </c>
      <c r="B166" s="44">
        <v>4</v>
      </c>
      <c r="C166" s="10" t="s">
        <v>197</v>
      </c>
      <c r="D166" s="45" t="s">
        <v>198</v>
      </c>
      <c r="E166" s="57">
        <v>10700001077</v>
      </c>
      <c r="F166" s="86">
        <f>'[2]BE 2023-24'!$K233</f>
        <v>237.5</v>
      </c>
      <c r="G166" s="86">
        <f>'[2]BE 2023-24'!$M233</f>
        <v>3.75</v>
      </c>
      <c r="H166" s="86">
        <f>'[2]BE 2023-24'!$O233</f>
        <v>11.25</v>
      </c>
      <c r="I166" s="86">
        <f>'[2]BE 2023-24'!$Q233</f>
        <v>22.5</v>
      </c>
      <c r="J166" s="9">
        <f t="shared" si="84"/>
        <v>275</v>
      </c>
    </row>
    <row r="167" spans="1:10" customFormat="1" x14ac:dyDescent="0.25">
      <c r="A167" s="20"/>
      <c r="B167" s="11"/>
      <c r="C167" s="22" t="s">
        <v>199</v>
      </c>
      <c r="D167" s="12"/>
      <c r="E167" s="23"/>
      <c r="F167" s="86">
        <f>'[2]BE 2023-24'!$K234</f>
        <v>458</v>
      </c>
      <c r="G167" s="86">
        <f>'[2]BE 2023-24'!$M234</f>
        <v>0</v>
      </c>
      <c r="H167" s="86">
        <f>'[2]BE 2023-24'!$O234</f>
        <v>21.25</v>
      </c>
      <c r="I167" s="86">
        <f>'[2]BE 2023-24'!$Q234</f>
        <v>42.5</v>
      </c>
      <c r="J167" s="9">
        <f t="shared" si="84"/>
        <v>521.75</v>
      </c>
    </row>
    <row r="168" spans="1:10" customFormat="1" x14ac:dyDescent="0.25">
      <c r="A168" s="20"/>
      <c r="B168" s="11"/>
      <c r="C168" s="22" t="s">
        <v>240</v>
      </c>
      <c r="D168" s="12"/>
      <c r="E168" s="23"/>
      <c r="F168" s="86">
        <f>'[2]BE 2023-24'!$K235</f>
        <v>53</v>
      </c>
      <c r="G168" s="86">
        <f>'[2]BE 2023-24'!$M235</f>
        <v>0</v>
      </c>
      <c r="H168" s="86">
        <f>'[2]BE 2023-24'!$O235</f>
        <v>0</v>
      </c>
      <c r="I168" s="86">
        <f>'[2]BE 2023-24'!$Q235</f>
        <v>0</v>
      </c>
      <c r="J168" s="9">
        <f t="shared" si="84"/>
        <v>53</v>
      </c>
    </row>
    <row r="169" spans="1:10" customFormat="1" x14ac:dyDescent="0.25">
      <c r="A169" s="20"/>
      <c r="B169" s="11"/>
      <c r="C169" s="22" t="s">
        <v>238</v>
      </c>
      <c r="D169" s="12"/>
      <c r="E169" s="23"/>
      <c r="F169" s="86">
        <f>'[2]BE 2023-24'!$K236-75</f>
        <v>0</v>
      </c>
      <c r="G169" s="86">
        <f>'[2]BE 2023-24'!$M236</f>
        <v>0</v>
      </c>
      <c r="H169" s="86">
        <f>'[2]BE 2023-24'!$O236</f>
        <v>0</v>
      </c>
      <c r="I169" s="86">
        <f>'[2]BE 2023-24'!$Q236</f>
        <v>0</v>
      </c>
      <c r="J169" s="9">
        <f t="shared" si="84"/>
        <v>0</v>
      </c>
    </row>
    <row r="170" spans="1:10" x14ac:dyDescent="0.3">
      <c r="A170" s="55">
        <v>92</v>
      </c>
      <c r="B170" s="44">
        <v>5</v>
      </c>
      <c r="C170" s="10" t="s">
        <v>199</v>
      </c>
      <c r="D170" s="45" t="s">
        <v>200</v>
      </c>
      <c r="E170" s="69">
        <v>10700001017</v>
      </c>
      <c r="F170" s="86">
        <f t="shared" ref="F170:I170" si="85">F169+F168+F167</f>
        <v>511</v>
      </c>
      <c r="G170" s="86">
        <f t="shared" si="85"/>
        <v>0</v>
      </c>
      <c r="H170" s="86">
        <f t="shared" si="85"/>
        <v>21.25</v>
      </c>
      <c r="I170" s="86">
        <f t="shared" si="85"/>
        <v>42.5</v>
      </c>
      <c r="J170" s="86">
        <f>J169+J168+J167</f>
        <v>574.75</v>
      </c>
    </row>
    <row r="171" spans="1:10" customFormat="1" x14ac:dyDescent="0.25">
      <c r="A171" s="20"/>
      <c r="B171" s="11"/>
      <c r="C171" s="22" t="s">
        <v>201</v>
      </c>
      <c r="D171" s="12"/>
      <c r="E171" s="23"/>
      <c r="F171" s="86">
        <f>'[2]BE 2023-24'!$K238</f>
        <v>175</v>
      </c>
      <c r="G171" s="86">
        <f>'[2]BE 2023-24'!$M238</f>
        <v>6.75</v>
      </c>
      <c r="H171" s="86">
        <f>'[2]BE 2023-24'!$O238</f>
        <v>10.25</v>
      </c>
      <c r="I171" s="86">
        <f>'[2]BE 2023-24'!$Q238</f>
        <v>22.5</v>
      </c>
      <c r="J171" s="9">
        <f>+F171+G171+H171+I171</f>
        <v>214.5</v>
      </c>
    </row>
    <row r="172" spans="1:10" customFormat="1" x14ac:dyDescent="0.25">
      <c r="A172" s="20"/>
      <c r="B172" s="11"/>
      <c r="C172" s="22" t="s">
        <v>202</v>
      </c>
      <c r="D172" s="12"/>
      <c r="E172" s="23"/>
      <c r="F172" s="86">
        <f>'[2]BE 2023-24'!$K239</f>
        <v>87.5</v>
      </c>
      <c r="G172" s="86">
        <f>'[2]BE 2023-24'!$M239</f>
        <v>0</v>
      </c>
      <c r="H172" s="86">
        <f>'[2]BE 2023-24'!$O239</f>
        <v>0</v>
      </c>
      <c r="I172" s="86">
        <f>'[2]BE 2023-24'!$Q239</f>
        <v>0</v>
      </c>
      <c r="J172" s="9">
        <f>+F172+G172+H172+I172</f>
        <v>87.5</v>
      </c>
    </row>
    <row r="173" spans="1:10" customFormat="1" x14ac:dyDescent="0.25">
      <c r="A173" s="20"/>
      <c r="B173" s="11"/>
      <c r="C173" s="22" t="s">
        <v>239</v>
      </c>
      <c r="D173" s="12"/>
      <c r="E173" s="23"/>
      <c r="F173" s="86">
        <f>'[2]BE 2023-24'!$K240-87.5</f>
        <v>0</v>
      </c>
      <c r="G173" s="86">
        <f>'[2]BE 2023-24'!$M240</f>
        <v>10</v>
      </c>
      <c r="H173" s="86">
        <f>'[2]BE 2023-24'!$O240</f>
        <v>0</v>
      </c>
      <c r="I173" s="86">
        <f>'[2]BE 2023-24'!$Q240</f>
        <v>0</v>
      </c>
      <c r="J173" s="9">
        <f>+F173+G173+H173+I173</f>
        <v>10</v>
      </c>
    </row>
    <row r="174" spans="1:10" x14ac:dyDescent="0.3">
      <c r="A174" s="55">
        <v>93</v>
      </c>
      <c r="B174" s="44">
        <v>6</v>
      </c>
      <c r="C174" s="10" t="s">
        <v>201</v>
      </c>
      <c r="D174" s="45" t="s">
        <v>203</v>
      </c>
      <c r="E174" s="69">
        <v>10700001041</v>
      </c>
      <c r="F174" s="86">
        <f t="shared" ref="F174:I174" si="86">F173+F172+F171</f>
        <v>262.5</v>
      </c>
      <c r="G174" s="86">
        <f t="shared" si="86"/>
        <v>16.75</v>
      </c>
      <c r="H174" s="86">
        <f t="shared" si="86"/>
        <v>10.25</v>
      </c>
      <c r="I174" s="86">
        <f t="shared" si="86"/>
        <v>22.5</v>
      </c>
      <c r="J174" s="86">
        <f>J173+J172+J171</f>
        <v>312</v>
      </c>
    </row>
    <row r="175" spans="1:10" x14ac:dyDescent="0.3">
      <c r="A175" s="55">
        <v>94</v>
      </c>
      <c r="B175" s="44">
        <v>7</v>
      </c>
      <c r="C175" s="47" t="s">
        <v>204</v>
      </c>
      <c r="D175" s="45" t="s">
        <v>205</v>
      </c>
      <c r="E175" s="69">
        <v>10700001042</v>
      </c>
      <c r="F175" s="86">
        <f>'[2]BE 2023-24'!$K242</f>
        <v>125</v>
      </c>
      <c r="G175" s="86">
        <f>'[2]BE 2023-24'!$M242</f>
        <v>8.75</v>
      </c>
      <c r="H175" s="86">
        <f>'[2]BE 2023-24'!$O242</f>
        <v>6.25</v>
      </c>
      <c r="I175" s="86">
        <f>'[2]BE 2023-24'!$Q242</f>
        <v>12.5</v>
      </c>
      <c r="J175" s="9">
        <f>+F175+G175+H175+I175</f>
        <v>152.5</v>
      </c>
    </row>
    <row r="176" spans="1:10" s="54" customFormat="1" x14ac:dyDescent="0.3">
      <c r="A176" s="52" t="s">
        <v>75</v>
      </c>
      <c r="B176" s="48"/>
      <c r="C176" s="50" t="s">
        <v>206</v>
      </c>
      <c r="D176" s="53"/>
      <c r="E176" s="53"/>
      <c r="F176" s="87">
        <f>+F175+F174+F170+F166+F165+F164+F163</f>
        <v>2342.25</v>
      </c>
      <c r="G176" s="87">
        <f t="shared" ref="G176:J176" si="87">+G175+G174+G170+G166+G165+G164+G163</f>
        <v>48</v>
      </c>
      <c r="H176" s="87">
        <f t="shared" si="87"/>
        <v>120.25</v>
      </c>
      <c r="I176" s="87">
        <f t="shared" si="87"/>
        <v>227.5</v>
      </c>
      <c r="J176" s="87">
        <f t="shared" si="87"/>
        <v>2738</v>
      </c>
    </row>
    <row r="177" spans="1:10" s="54" customFormat="1" x14ac:dyDescent="0.3">
      <c r="A177" s="52" t="s">
        <v>207</v>
      </c>
      <c r="B177" s="48"/>
      <c r="C177" s="50"/>
      <c r="D177" s="53"/>
      <c r="E177" s="53" t="s">
        <v>78</v>
      </c>
      <c r="F177" s="85"/>
      <c r="G177" s="85"/>
      <c r="H177" s="87"/>
      <c r="I177" s="85"/>
      <c r="J177" s="9"/>
    </row>
    <row r="178" spans="1:10" customFormat="1" x14ac:dyDescent="0.25">
      <c r="A178" s="20"/>
      <c r="B178" s="11"/>
      <c r="C178" s="22" t="s">
        <v>208</v>
      </c>
      <c r="D178" s="12"/>
      <c r="E178" s="23"/>
      <c r="F178" s="86">
        <f>'[2]BE 2023-24'!$K252</f>
        <v>133.5</v>
      </c>
      <c r="G178" s="86">
        <f>'[2]BE 2023-24'!$M252</f>
        <v>0</v>
      </c>
      <c r="H178" s="86">
        <f>'[2]BE 2023-24'!$O252</f>
        <v>0</v>
      </c>
      <c r="I178" s="86">
        <f>'[2]BE 2023-24'!$Q252</f>
        <v>10</v>
      </c>
      <c r="J178" s="9">
        <f>+F178+G178+H178+I178</f>
        <v>143.5</v>
      </c>
    </row>
    <row r="179" spans="1:10" customFormat="1" x14ac:dyDescent="0.25">
      <c r="A179" s="20"/>
      <c r="B179" s="11"/>
      <c r="C179" s="22" t="s">
        <v>209</v>
      </c>
      <c r="D179" s="12"/>
      <c r="E179" s="23"/>
      <c r="F179" s="86">
        <f>'[2]BE 2023-24'!$K253</f>
        <v>18.75</v>
      </c>
      <c r="G179" s="86">
        <f>'[2]BE 2023-24'!$M253</f>
        <v>10.25</v>
      </c>
      <c r="H179" s="86">
        <f>'[2]BE 2023-24'!$O253</f>
        <v>0</v>
      </c>
      <c r="I179" s="86">
        <f>'[2]BE 2023-24'!$Q253</f>
        <v>0</v>
      </c>
      <c r="J179" s="9">
        <f>+F179+G179+H179+I179</f>
        <v>29</v>
      </c>
    </row>
    <row r="180" spans="1:10" customFormat="1" x14ac:dyDescent="0.25">
      <c r="A180" s="20"/>
      <c r="B180" s="11"/>
      <c r="C180" s="22" t="s">
        <v>210</v>
      </c>
      <c r="D180" s="12"/>
      <c r="E180" s="23"/>
      <c r="F180" s="86">
        <f>'[2]BE 2023-24'!$K254</f>
        <v>65</v>
      </c>
      <c r="G180" s="86">
        <f>'[2]BE 2023-24'!$M254</f>
        <v>9.75</v>
      </c>
      <c r="H180" s="86">
        <f>'[2]BE 2023-24'!$O254</f>
        <v>0</v>
      </c>
      <c r="I180" s="86">
        <f>'[2]BE 2023-24'!$Q254</f>
        <v>7.5</v>
      </c>
      <c r="J180" s="9">
        <f>+F180+G180+H180+I180</f>
        <v>82.25</v>
      </c>
    </row>
    <row r="181" spans="1:10" customFormat="1" x14ac:dyDescent="0.25">
      <c r="A181" s="20"/>
      <c r="B181" s="11"/>
      <c r="C181" s="22" t="s">
        <v>211</v>
      </c>
      <c r="D181" s="12"/>
      <c r="E181" s="23"/>
      <c r="F181" s="86">
        <f>'[2]BE 2023-24'!$K255</f>
        <v>18.75</v>
      </c>
      <c r="G181" s="86">
        <f>'[2]BE 2023-24'!$M255</f>
        <v>0</v>
      </c>
      <c r="H181" s="86">
        <f>'[2]BE 2023-24'!$O255</f>
        <v>0</v>
      </c>
      <c r="I181" s="86">
        <f>'[2]BE 2023-24'!$Q255</f>
        <v>0</v>
      </c>
      <c r="J181" s="9">
        <f>+F181+G181+H181+I181</f>
        <v>18.75</v>
      </c>
    </row>
    <row r="182" spans="1:10" customFormat="1" x14ac:dyDescent="0.25">
      <c r="A182" s="20"/>
      <c r="B182" s="11"/>
      <c r="C182" s="22" t="s">
        <v>241</v>
      </c>
      <c r="D182" s="12"/>
      <c r="E182" s="23"/>
      <c r="F182" s="86">
        <f>'[2]BE 2023-24'!$K256-16.25</f>
        <v>0</v>
      </c>
      <c r="G182" s="86">
        <f>'[2]BE 2023-24'!$M256</f>
        <v>0</v>
      </c>
      <c r="H182" s="86">
        <f>'[2]BE 2023-24'!$O256</f>
        <v>0</v>
      </c>
      <c r="I182" s="86">
        <f>'[2]BE 2023-24'!$Q256-10</f>
        <v>0</v>
      </c>
      <c r="J182" s="9">
        <f>+F182+G182+H182+I182</f>
        <v>0</v>
      </c>
    </row>
    <row r="183" spans="1:10" x14ac:dyDescent="0.3">
      <c r="A183" s="55">
        <v>96</v>
      </c>
      <c r="B183" s="44">
        <v>1</v>
      </c>
      <c r="C183" s="10" t="s">
        <v>208</v>
      </c>
      <c r="D183" s="45" t="s">
        <v>212</v>
      </c>
      <c r="E183" s="69">
        <v>10700001032</v>
      </c>
      <c r="F183" s="86">
        <f t="shared" ref="F183:I183" si="88">F182+F181+F180+F179+F178</f>
        <v>236</v>
      </c>
      <c r="G183" s="86">
        <f t="shared" si="88"/>
        <v>20</v>
      </c>
      <c r="H183" s="86">
        <f t="shared" si="88"/>
        <v>0</v>
      </c>
      <c r="I183" s="86">
        <f t="shared" si="88"/>
        <v>17.5</v>
      </c>
      <c r="J183" s="86">
        <f>J182+J181+J180+J179+J178</f>
        <v>273.5</v>
      </c>
    </row>
    <row r="184" spans="1:10" x14ac:dyDescent="0.3">
      <c r="A184" s="55">
        <v>99</v>
      </c>
      <c r="B184" s="44">
        <v>2</v>
      </c>
      <c r="C184" s="10" t="s">
        <v>213</v>
      </c>
      <c r="D184" s="45" t="s">
        <v>214</v>
      </c>
      <c r="E184" s="69">
        <v>10700001047</v>
      </c>
      <c r="F184" s="86">
        <f>'[2]BE 2023-24'!$K265</f>
        <v>97.5</v>
      </c>
      <c r="G184" s="86">
        <f>'[2]BE 2023-24'!$M265</f>
        <v>2</v>
      </c>
      <c r="H184" s="86">
        <f>'[2]BE 2023-24'!$O265</f>
        <v>0</v>
      </c>
      <c r="I184" s="86">
        <f>'[2]BE 2023-24'!$Q265</f>
        <v>9.25</v>
      </c>
      <c r="J184" s="9">
        <f>+F184+G184+H184+I184</f>
        <v>108.75</v>
      </c>
    </row>
    <row r="185" spans="1:10" s="54" customFormat="1" x14ac:dyDescent="0.3">
      <c r="A185" s="52" t="s">
        <v>75</v>
      </c>
      <c r="B185" s="48"/>
      <c r="C185" s="71" t="s">
        <v>215</v>
      </c>
      <c r="D185" s="53"/>
      <c r="E185" s="53"/>
      <c r="F185" s="87">
        <f>+F184+F183</f>
        <v>333.5</v>
      </c>
      <c r="G185" s="87">
        <f t="shared" ref="G185:J185" si="89">+G184+G183</f>
        <v>22</v>
      </c>
      <c r="H185" s="87">
        <f t="shared" si="89"/>
        <v>0</v>
      </c>
      <c r="I185" s="87">
        <f t="shared" si="89"/>
        <v>26.75</v>
      </c>
      <c r="J185" s="87">
        <f t="shared" si="89"/>
        <v>382.25</v>
      </c>
    </row>
    <row r="186" spans="1:10" s="54" customFormat="1" x14ac:dyDescent="0.3">
      <c r="A186" s="52" t="s">
        <v>5</v>
      </c>
      <c r="B186" s="48"/>
      <c r="C186" s="50"/>
      <c r="D186" s="53"/>
      <c r="E186" s="62" t="s">
        <v>78</v>
      </c>
      <c r="F186" s="110"/>
      <c r="G186" s="110"/>
      <c r="H186" s="110"/>
      <c r="I186" s="110"/>
      <c r="J186" s="9"/>
    </row>
    <row r="187" spans="1:10" x14ac:dyDescent="0.3">
      <c r="A187" s="55">
        <v>101</v>
      </c>
      <c r="B187" s="44">
        <v>1</v>
      </c>
      <c r="C187" s="58" t="s">
        <v>216</v>
      </c>
      <c r="D187" s="45" t="s">
        <v>217</v>
      </c>
      <c r="E187" s="69">
        <v>10700001018</v>
      </c>
      <c r="F187" s="86">
        <f>'[2]BE 2023-24'!$K268</f>
        <v>116.25</v>
      </c>
      <c r="G187" s="86">
        <f>'[2]BE 2023-24'!$M268</f>
        <v>0</v>
      </c>
      <c r="H187" s="86">
        <f>'[2]BE 2023-24'!$O268</f>
        <v>0</v>
      </c>
      <c r="I187" s="86">
        <f>'[2]BE 2023-24'!$Q268</f>
        <v>5</v>
      </c>
      <c r="J187" s="9">
        <f>+F187+G187+H187+I187</f>
        <v>121.25</v>
      </c>
    </row>
    <row r="188" spans="1:10" x14ac:dyDescent="0.3">
      <c r="A188" s="55">
        <v>102</v>
      </c>
      <c r="B188" s="44">
        <v>2</v>
      </c>
      <c r="C188" s="10" t="s">
        <v>218</v>
      </c>
      <c r="D188" s="45" t="s">
        <v>219</v>
      </c>
      <c r="E188" s="69">
        <v>10700001019</v>
      </c>
      <c r="F188" s="86">
        <f>'[2]BE 2023-24'!$K269</f>
        <v>625</v>
      </c>
      <c r="G188" s="86">
        <f>'[2]BE 2023-24'!$M269</f>
        <v>0</v>
      </c>
      <c r="H188" s="86">
        <f>'[2]BE 2023-24'!$O269</f>
        <v>0</v>
      </c>
      <c r="I188" s="86">
        <f>'[2]BE 2023-24'!$Q269</f>
        <v>31.25</v>
      </c>
      <c r="J188" s="9">
        <f>+F188+G188+H188+I188</f>
        <v>656.25</v>
      </c>
    </row>
    <row r="189" spans="1:10" customFormat="1" x14ac:dyDescent="0.25">
      <c r="A189" s="20"/>
      <c r="B189" s="11"/>
      <c r="C189" s="22" t="s">
        <v>220</v>
      </c>
      <c r="D189" s="12"/>
      <c r="E189" s="104"/>
      <c r="F189" s="86">
        <f>'[2]BE 2023-24'!$K270</f>
        <v>62.5</v>
      </c>
      <c r="G189" s="86">
        <f>'[2]BE 2023-24'!$M270</f>
        <v>0</v>
      </c>
      <c r="H189" s="86">
        <f>'[2]BE 2023-24'!$O270</f>
        <v>0</v>
      </c>
      <c r="I189" s="86">
        <f>'[2]BE 2023-24'!$Q270</f>
        <v>20</v>
      </c>
      <c r="J189" s="9">
        <f>+F189+G189+H189+I189</f>
        <v>82.5</v>
      </c>
    </row>
    <row r="190" spans="1:10" customFormat="1" ht="37.5" x14ac:dyDescent="0.25">
      <c r="A190" s="20"/>
      <c r="B190" s="11"/>
      <c r="C190" s="22" t="s">
        <v>221</v>
      </c>
      <c r="D190" s="12"/>
      <c r="E190" s="104"/>
      <c r="F190" s="86">
        <f>'[2]BE 2023-24'!$K271</f>
        <v>100</v>
      </c>
      <c r="G190" s="86">
        <f>'[2]BE 2023-24'!$M271</f>
        <v>0</v>
      </c>
      <c r="H190" s="86">
        <f>'[2]BE 2023-24'!$O271</f>
        <v>0</v>
      </c>
      <c r="I190" s="86">
        <f>'[2]BE 2023-24'!$Q271</f>
        <v>0</v>
      </c>
      <c r="J190" s="9">
        <f>+F190+G190+H190+I190</f>
        <v>100</v>
      </c>
    </row>
    <row r="191" spans="1:10" x14ac:dyDescent="0.3">
      <c r="A191" s="55">
        <v>103</v>
      </c>
      <c r="B191" s="44">
        <v>3</v>
      </c>
      <c r="C191" s="10" t="s">
        <v>220</v>
      </c>
      <c r="D191" s="45" t="s">
        <v>222</v>
      </c>
      <c r="E191" s="69">
        <v>10700001048</v>
      </c>
      <c r="F191" s="86">
        <f t="shared" ref="F191:I191" si="90">+F190+F189</f>
        <v>162.5</v>
      </c>
      <c r="G191" s="86">
        <f t="shared" si="90"/>
        <v>0</v>
      </c>
      <c r="H191" s="86">
        <f t="shared" si="90"/>
        <v>0</v>
      </c>
      <c r="I191" s="86">
        <f t="shared" si="90"/>
        <v>20</v>
      </c>
      <c r="J191" s="86">
        <f>+J190+J189</f>
        <v>182.5</v>
      </c>
    </row>
    <row r="192" spans="1:10" ht="37.5" x14ac:dyDescent="0.3">
      <c r="A192" s="55">
        <v>104</v>
      </c>
      <c r="B192" s="44">
        <v>4</v>
      </c>
      <c r="C192" s="10" t="s">
        <v>223</v>
      </c>
      <c r="D192" s="45" t="s">
        <v>224</v>
      </c>
      <c r="E192" s="24" t="s">
        <v>242</v>
      </c>
      <c r="F192" s="86">
        <f>'[2]BE 2023-24'!$K273</f>
        <v>3917.5</v>
      </c>
      <c r="G192" s="86">
        <f>'[2]BE 2023-24'!$M273</f>
        <v>402.75</v>
      </c>
      <c r="H192" s="86">
        <f>'[2]BE 2023-24'!$O273</f>
        <v>200</v>
      </c>
      <c r="I192" s="86">
        <f>'[2]BE 2023-24'!$Q273</f>
        <v>300.25</v>
      </c>
      <c r="J192" s="9">
        <f>+F192+G192+H192+I192</f>
        <v>4820.5</v>
      </c>
    </row>
    <row r="193" spans="1:12" s="54" customFormat="1" x14ac:dyDescent="0.3">
      <c r="A193" s="52" t="s">
        <v>75</v>
      </c>
      <c r="B193" s="48"/>
      <c r="C193" s="50" t="s">
        <v>225</v>
      </c>
      <c r="D193" s="53"/>
      <c r="E193" s="53"/>
      <c r="F193" s="87">
        <f>+F187+F188+F191+F192</f>
        <v>4821.25</v>
      </c>
      <c r="G193" s="87">
        <f t="shared" ref="G193:J193" si="91">+G187+G188+G191+G192</f>
        <v>402.75</v>
      </c>
      <c r="H193" s="87">
        <f t="shared" si="91"/>
        <v>200</v>
      </c>
      <c r="I193" s="87">
        <f t="shared" si="91"/>
        <v>356.5</v>
      </c>
      <c r="J193" s="87">
        <f t="shared" si="91"/>
        <v>5780.5</v>
      </c>
    </row>
    <row r="194" spans="1:12" s="54" customFormat="1" x14ac:dyDescent="0.3">
      <c r="A194" s="52" t="s">
        <v>226</v>
      </c>
      <c r="B194" s="48"/>
      <c r="C194" s="50"/>
      <c r="D194" s="53"/>
      <c r="E194" s="62" t="s">
        <v>78</v>
      </c>
      <c r="F194" s="85"/>
      <c r="G194" s="87"/>
      <c r="H194" s="87"/>
      <c r="I194" s="87"/>
      <c r="J194" s="9"/>
    </row>
    <row r="195" spans="1:12" s="54" customFormat="1" x14ac:dyDescent="0.3">
      <c r="A195" s="52">
        <v>105</v>
      </c>
      <c r="B195" s="48">
        <v>1</v>
      </c>
      <c r="C195" s="72" t="s">
        <v>227</v>
      </c>
      <c r="D195" s="45" t="s">
        <v>228</v>
      </c>
      <c r="E195" s="24" t="s">
        <v>243</v>
      </c>
      <c r="F195" s="88">
        <v>3617.5</v>
      </c>
      <c r="G195" s="88">
        <v>0</v>
      </c>
      <c r="H195" s="88">
        <v>0</v>
      </c>
      <c r="I195" s="88">
        <v>0</v>
      </c>
      <c r="J195" s="9">
        <f>+F195+G195+H195+I195</f>
        <v>3617.5</v>
      </c>
    </row>
    <row r="196" spans="1:12" s="54" customFormat="1" x14ac:dyDescent="0.3">
      <c r="A196" s="52">
        <v>106</v>
      </c>
      <c r="B196" s="48">
        <v>2</v>
      </c>
      <c r="C196" s="63" t="s">
        <v>229</v>
      </c>
      <c r="D196" s="45" t="s">
        <v>230</v>
      </c>
      <c r="E196" s="24" t="s">
        <v>244</v>
      </c>
      <c r="F196" s="88">
        <v>350</v>
      </c>
      <c r="G196" s="88">
        <v>0</v>
      </c>
      <c r="H196" s="88">
        <v>0</v>
      </c>
      <c r="I196" s="88">
        <v>0</v>
      </c>
      <c r="J196" s="9">
        <f>+F196+G196+H196+I196</f>
        <v>350</v>
      </c>
    </row>
    <row r="197" spans="1:12" s="19" customFormat="1" x14ac:dyDescent="0.25">
      <c r="A197" s="52">
        <v>106</v>
      </c>
      <c r="B197" s="48">
        <v>3</v>
      </c>
      <c r="C197" s="22" t="s">
        <v>232</v>
      </c>
      <c r="D197" s="46" t="s">
        <v>233</v>
      </c>
      <c r="E197" s="26" t="s">
        <v>245</v>
      </c>
      <c r="F197" s="88">
        <v>625</v>
      </c>
      <c r="G197" s="88">
        <v>0</v>
      </c>
      <c r="H197" s="88">
        <v>0</v>
      </c>
      <c r="I197" s="88">
        <v>0</v>
      </c>
      <c r="J197" s="9">
        <f>+F197+G197+H197</f>
        <v>625</v>
      </c>
    </row>
    <row r="198" spans="1:12" s="54" customFormat="1" x14ac:dyDescent="0.3">
      <c r="A198" s="52" t="s">
        <v>114</v>
      </c>
      <c r="B198" s="48"/>
      <c r="C198" s="50" t="s">
        <v>231</v>
      </c>
      <c r="E198" s="62"/>
      <c r="F198" s="87">
        <f>+F195+F196+F197</f>
        <v>4592.5</v>
      </c>
      <c r="G198" s="87">
        <f t="shared" ref="G198:J198" si="92">+G195+G196+G197</f>
        <v>0</v>
      </c>
      <c r="H198" s="87">
        <f t="shared" si="92"/>
        <v>0</v>
      </c>
      <c r="I198" s="87">
        <f t="shared" si="92"/>
        <v>0</v>
      </c>
      <c r="J198" s="87">
        <f t="shared" si="92"/>
        <v>4592.5</v>
      </c>
    </row>
    <row r="199" spans="1:12" s="54" customFormat="1" x14ac:dyDescent="0.3">
      <c r="A199" s="52" t="s">
        <v>114</v>
      </c>
      <c r="B199" s="48"/>
      <c r="C199" s="71"/>
      <c r="D199" s="53"/>
      <c r="E199" s="62" t="s">
        <v>78</v>
      </c>
      <c r="F199" s="85"/>
      <c r="G199" s="87"/>
      <c r="H199" s="87"/>
      <c r="I199" s="87"/>
      <c r="J199" s="87"/>
    </row>
    <row r="200" spans="1:12" s="19" customFormat="1" x14ac:dyDescent="0.25">
      <c r="A200" s="52"/>
      <c r="B200" s="16"/>
      <c r="C200" s="105" t="s">
        <v>234</v>
      </c>
      <c r="D200" s="18"/>
      <c r="E200" s="18"/>
      <c r="F200" s="87">
        <f>'[2]BE 2023-24'!$K$299</f>
        <v>2306.5</v>
      </c>
      <c r="G200" s="87">
        <f>'[2]BE 2023-24'!$M$299</f>
        <v>0</v>
      </c>
      <c r="H200" s="87">
        <f>'[2]BE 2023-24'!$O$299</f>
        <v>0</v>
      </c>
      <c r="I200" s="87">
        <f>'[2]BE 2023-24'!$Q$299</f>
        <v>0</v>
      </c>
      <c r="J200" s="87">
        <f>+F200+G200+H200+I200</f>
        <v>2306.5</v>
      </c>
    </row>
    <row r="201" spans="1:12" s="54" customFormat="1" x14ac:dyDescent="0.3">
      <c r="A201" s="52">
        <v>2</v>
      </c>
      <c r="B201" s="48">
        <v>1</v>
      </c>
      <c r="C201" s="50" t="s">
        <v>234</v>
      </c>
      <c r="D201" s="51" t="s">
        <v>235</v>
      </c>
      <c r="E201" s="111">
        <v>10672101116</v>
      </c>
      <c r="F201" s="87">
        <f>F200</f>
        <v>2306.5</v>
      </c>
      <c r="G201" s="87">
        <f>G200</f>
        <v>0</v>
      </c>
      <c r="H201" s="87">
        <f>H200</f>
        <v>0</v>
      </c>
      <c r="I201" s="87">
        <f>I200</f>
        <v>0</v>
      </c>
      <c r="J201" s="87">
        <f>J200</f>
        <v>2306.5</v>
      </c>
    </row>
    <row r="202" spans="1:12" s="33" customFormat="1" x14ac:dyDescent="0.3">
      <c r="A202" s="27" t="s">
        <v>75</v>
      </c>
      <c r="B202" s="28"/>
      <c r="C202" s="29" t="s">
        <v>236</v>
      </c>
      <c r="D202" s="30"/>
      <c r="E202" s="30"/>
      <c r="F202" s="89">
        <f>+F201+F198+F193+F185+F176+F159+F131+F94+F65</f>
        <v>29768.9</v>
      </c>
      <c r="G202" s="89">
        <f t="shared" ref="G202:J202" si="93">+G201+G198+G193+G185+G176+G159+G131+G94+G65</f>
        <v>1665.49</v>
      </c>
      <c r="H202" s="89">
        <f t="shared" si="93"/>
        <v>918.21</v>
      </c>
      <c r="I202" s="89">
        <f t="shared" si="93"/>
        <v>1992.57</v>
      </c>
      <c r="J202" s="89">
        <f t="shared" si="93"/>
        <v>34345.17</v>
      </c>
      <c r="K202" s="108"/>
      <c r="L202" s="108"/>
    </row>
    <row r="203" spans="1:12" customFormat="1" ht="15.75" x14ac:dyDescent="0.25">
      <c r="A203" s="7"/>
      <c r="B203" s="109"/>
      <c r="C203" s="109"/>
      <c r="D203" s="109"/>
      <c r="E203" s="109"/>
      <c r="F203" s="106"/>
      <c r="G203" s="106"/>
      <c r="H203" s="106"/>
      <c r="I203" s="109"/>
      <c r="J203" s="109"/>
      <c r="K203" s="133"/>
    </row>
    <row r="204" spans="1:12" customFormat="1" ht="15.75" x14ac:dyDescent="0.25">
      <c r="A204" s="1"/>
      <c r="B204" s="109"/>
      <c r="C204" s="109"/>
      <c r="D204" s="109"/>
      <c r="E204" s="109"/>
      <c r="F204" s="109"/>
      <c r="G204" s="109"/>
      <c r="H204" s="109"/>
      <c r="I204" s="109"/>
      <c r="J204" s="109"/>
    </row>
    <row r="205" spans="1:12" customFormat="1" ht="15.75" x14ac:dyDescent="0.25">
      <c r="C205" s="94"/>
      <c r="D205" s="95"/>
      <c r="E205" s="96"/>
      <c r="F205" s="93"/>
      <c r="G205" s="97"/>
      <c r="H205" s="97"/>
      <c r="I205" s="97"/>
      <c r="J205" s="97"/>
    </row>
    <row r="206" spans="1:12" customFormat="1" ht="15.75" x14ac:dyDescent="0.25">
      <c r="C206" s="2"/>
      <c r="D206" s="3"/>
      <c r="E206" s="4"/>
      <c r="F206" s="5"/>
      <c r="G206" s="6"/>
      <c r="H206" s="6"/>
      <c r="I206" s="6"/>
      <c r="J206" s="31"/>
    </row>
    <row r="207" spans="1:12" customFormat="1" ht="15.75" x14ac:dyDescent="0.25">
      <c r="C207" s="2"/>
      <c r="D207" s="3"/>
      <c r="E207" s="4"/>
      <c r="F207" s="5"/>
      <c r="G207" s="6"/>
      <c r="H207" s="6"/>
      <c r="I207" s="6"/>
      <c r="J207" s="31"/>
    </row>
    <row r="208" spans="1:12" customFormat="1" ht="15.75" x14ac:dyDescent="0.25">
      <c r="C208" s="2"/>
      <c r="D208" s="3"/>
      <c r="E208" s="4"/>
      <c r="F208" s="5"/>
      <c r="G208" s="6"/>
      <c r="H208" s="6"/>
      <c r="I208" s="6"/>
      <c r="J208" s="31"/>
    </row>
    <row r="209" spans="3:10" customFormat="1" ht="15.75" x14ac:dyDescent="0.25">
      <c r="C209" s="2"/>
      <c r="D209" s="3"/>
      <c r="E209" s="4"/>
      <c r="F209" s="5"/>
      <c r="G209" s="6"/>
      <c r="H209" s="6"/>
      <c r="I209" s="6"/>
      <c r="J209" s="31"/>
    </row>
    <row r="210" spans="3:10" customFormat="1" ht="15.75" x14ac:dyDescent="0.25">
      <c r="C210" s="2"/>
      <c r="D210" s="3"/>
      <c r="E210" s="4"/>
      <c r="F210" s="5"/>
      <c r="G210" s="6"/>
      <c r="H210" s="6"/>
      <c r="I210" s="6"/>
      <c r="J210" s="31"/>
    </row>
    <row r="211" spans="3:10" customFormat="1" ht="15.75" x14ac:dyDescent="0.25">
      <c r="C211" s="2"/>
      <c r="D211" s="3"/>
      <c r="E211" s="4"/>
      <c r="F211" s="5"/>
      <c r="G211" s="6"/>
      <c r="H211" s="6"/>
      <c r="I211" s="6"/>
      <c r="J211" s="31"/>
    </row>
    <row r="212" spans="3:10" s="32" customFormat="1" ht="15.75" x14ac:dyDescent="0.25">
      <c r="C212" s="135"/>
      <c r="D212" s="136"/>
      <c r="E212" s="98"/>
      <c r="F212" s="99"/>
      <c r="G212" s="100"/>
      <c r="H212" s="100"/>
      <c r="I212" s="100"/>
      <c r="J212" s="101"/>
    </row>
    <row r="213" spans="3:10" s="32" customFormat="1" ht="15.75" x14ac:dyDescent="0.25">
      <c r="C213" s="135"/>
      <c r="D213" s="136"/>
      <c r="E213" s="98"/>
      <c r="F213" s="99"/>
      <c r="G213" s="100"/>
      <c r="H213" s="100"/>
      <c r="I213" s="100"/>
      <c r="J213" s="101"/>
    </row>
    <row r="214" spans="3:10" customFormat="1" ht="15.75" x14ac:dyDescent="0.25">
      <c r="C214" s="2"/>
      <c r="D214" s="3"/>
      <c r="E214" s="4"/>
      <c r="F214" s="5"/>
      <c r="G214" s="6"/>
      <c r="H214" s="6"/>
      <c r="I214" s="6"/>
      <c r="J214" s="31"/>
    </row>
    <row r="215" spans="3:10" customFormat="1" ht="15.75" x14ac:dyDescent="0.25">
      <c r="C215" s="2"/>
      <c r="D215" s="3"/>
      <c r="E215" s="4"/>
      <c r="F215" s="5"/>
      <c r="G215" s="6"/>
      <c r="H215" s="6"/>
      <c r="I215" s="6"/>
      <c r="J215" s="31"/>
    </row>
    <row r="216" spans="3:10" customFormat="1" ht="15.75" x14ac:dyDescent="0.25">
      <c r="C216" s="2"/>
      <c r="D216" s="3"/>
      <c r="E216" s="4"/>
      <c r="F216" s="5"/>
      <c r="G216" s="6"/>
      <c r="H216" s="6"/>
      <c r="I216" s="6"/>
      <c r="J216" s="31"/>
    </row>
    <row r="217" spans="3:10" customFormat="1" ht="15.75" x14ac:dyDescent="0.25">
      <c r="C217" s="2"/>
      <c r="D217" s="3"/>
      <c r="E217" s="4"/>
      <c r="F217" s="5"/>
      <c r="G217" s="6"/>
      <c r="H217" s="6"/>
      <c r="I217" s="6"/>
      <c r="J217" s="31"/>
    </row>
    <row r="218" spans="3:10" customFormat="1" ht="15.75" x14ac:dyDescent="0.25">
      <c r="C218" s="2"/>
      <c r="D218" s="3"/>
      <c r="E218" s="4"/>
      <c r="F218" s="5"/>
      <c r="G218" s="6"/>
      <c r="H218" s="6"/>
      <c r="I218" s="6"/>
      <c r="J218" s="31"/>
    </row>
    <row r="219" spans="3:10" customFormat="1" ht="15.75" x14ac:dyDescent="0.25">
      <c r="C219" s="2"/>
      <c r="D219" s="3"/>
      <c r="E219" s="4"/>
      <c r="F219" s="5"/>
      <c r="G219" s="6"/>
      <c r="H219" s="6"/>
      <c r="I219" s="6"/>
      <c r="J219" s="31"/>
    </row>
    <row r="220" spans="3:10" customFormat="1" ht="15.75" x14ac:dyDescent="0.25">
      <c r="C220" s="2"/>
      <c r="D220" s="3"/>
      <c r="E220" s="4"/>
      <c r="F220" s="5"/>
      <c r="G220" s="6"/>
      <c r="H220" s="6"/>
      <c r="I220" s="6"/>
      <c r="J220" s="31"/>
    </row>
  </sheetData>
  <autoFilter ref="A1:A220" xr:uid="{00000000-0009-0000-0000-000001000000}"/>
  <mergeCells count="4">
    <mergeCell ref="C213:D213"/>
    <mergeCell ref="B4:J4"/>
    <mergeCell ref="B5:J5"/>
    <mergeCell ref="C212:D212"/>
  </mergeCells>
  <printOptions horizontalCentered="1" gridLines="1"/>
  <pageMargins left="0.35433070866141736" right="0.11811023622047245" top="0.74803149606299213" bottom="0.74803149606299213" header="0.31496062992125984" footer="0.31496062992125984"/>
  <pageSetup scale="55" orientation="portrait" r:id="rId1"/>
  <rowBreaks count="2" manualBreakCount="2">
    <brk id="131" min="1" max="9" man="1"/>
    <brk id="185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BILL CAPITAL</vt:lpstr>
      <vt:lpstr>bill general </vt:lpstr>
      <vt:lpstr>'BILL CAPITAL'!Print_Area</vt:lpstr>
      <vt:lpstr>'bill general '!Print_Area</vt:lpstr>
      <vt:lpstr>'BILL CAPITAL'!Print_Titles</vt:lpstr>
      <vt:lpstr>'bill general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2023-04-24T23:09:06Z</cp:lastPrinted>
  <dcterms:created xsi:type="dcterms:W3CDTF">2023-04-05T04:42:53Z</dcterms:created>
  <dcterms:modified xsi:type="dcterms:W3CDTF">2023-04-25T17:42:39Z</dcterms:modified>
</cp:coreProperties>
</file>