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showInkAnnotation="0"/>
  <xr:revisionPtr revIDLastSave="0" documentId="13_ncr:1_{501FCE17-E6B0-49C2-B17D-0F1D691774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 2023-24" sheetId="2" r:id="rId1"/>
  </sheets>
  <definedNames>
    <definedName name="_xlnm._FilterDatabase" localSheetId="0" hidden="1">'BE 2023-24'!$E$6:$O$6</definedName>
    <definedName name="_xlnm.Print_Area" localSheetId="0">'BE 2023-24'!$A$1:$S$297</definedName>
    <definedName name="_xlnm.Print_Titles" localSheetId="0">'BE 2023-24'!$A:$B,'BE 2023-24'!$1:$6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7" i="2" l="1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R294" i="2"/>
  <c r="S294" i="2"/>
  <c r="Q294" i="2"/>
  <c r="C183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293" i="2"/>
  <c r="R293" i="2"/>
  <c r="Q293" i="2"/>
  <c r="J293" i="2"/>
  <c r="M293" i="2"/>
  <c r="P293" i="2"/>
  <c r="C287" i="2"/>
  <c r="D287" i="2"/>
  <c r="E287" i="2"/>
  <c r="F287" i="2"/>
  <c r="H287" i="2"/>
  <c r="I287" i="2"/>
  <c r="K287" i="2"/>
  <c r="L287" i="2"/>
  <c r="N287" i="2"/>
  <c r="O287" i="2"/>
  <c r="F270" i="2"/>
  <c r="H270" i="2"/>
  <c r="I270" i="2"/>
  <c r="C268" i="2"/>
  <c r="C270" i="2" s="1"/>
  <c r="D268" i="2"/>
  <c r="D270" i="2" s="1"/>
  <c r="E268" i="2"/>
  <c r="E270" i="2" s="1"/>
  <c r="F268" i="2"/>
  <c r="H268" i="2"/>
  <c r="I268" i="2"/>
  <c r="K268" i="2"/>
  <c r="K270" i="2" s="1"/>
  <c r="L268" i="2"/>
  <c r="L270" i="2" s="1"/>
  <c r="N268" i="2"/>
  <c r="N270" i="2" s="1"/>
  <c r="C260" i="2"/>
  <c r="C262" i="2" s="1"/>
  <c r="D260" i="2"/>
  <c r="E260" i="2"/>
  <c r="F260" i="2"/>
  <c r="H260" i="2"/>
  <c r="I260" i="2"/>
  <c r="K260" i="2"/>
  <c r="L260" i="2"/>
  <c r="N260" i="2"/>
  <c r="C256" i="2"/>
  <c r="D256" i="2"/>
  <c r="E256" i="2"/>
  <c r="F256" i="2"/>
  <c r="H256" i="2"/>
  <c r="I256" i="2"/>
  <c r="K256" i="2"/>
  <c r="L256" i="2"/>
  <c r="N256" i="2"/>
  <c r="O256" i="2"/>
  <c r="C253" i="2"/>
  <c r="D253" i="2"/>
  <c r="E253" i="2"/>
  <c r="F253" i="2"/>
  <c r="H253" i="2"/>
  <c r="I253" i="2"/>
  <c r="K253" i="2"/>
  <c r="L253" i="2"/>
  <c r="N253" i="2"/>
  <c r="O253" i="2"/>
  <c r="C247" i="2"/>
  <c r="D247" i="2"/>
  <c r="E247" i="2"/>
  <c r="F247" i="2"/>
  <c r="H247" i="2"/>
  <c r="I247" i="2"/>
  <c r="K247" i="2"/>
  <c r="L247" i="2"/>
  <c r="N247" i="2"/>
  <c r="O247" i="2"/>
  <c r="C237" i="2"/>
  <c r="C239" i="2" s="1"/>
  <c r="D237" i="2"/>
  <c r="E237" i="2"/>
  <c r="F237" i="2"/>
  <c r="H237" i="2"/>
  <c r="I237" i="2"/>
  <c r="K237" i="2"/>
  <c r="L237" i="2"/>
  <c r="N237" i="2"/>
  <c r="O237" i="2"/>
  <c r="C233" i="2"/>
  <c r="D233" i="2"/>
  <c r="E233" i="2"/>
  <c r="F233" i="2"/>
  <c r="H233" i="2"/>
  <c r="I233" i="2"/>
  <c r="K233" i="2"/>
  <c r="L233" i="2"/>
  <c r="N233" i="2"/>
  <c r="O233" i="2"/>
  <c r="C225" i="2"/>
  <c r="D225" i="2"/>
  <c r="E225" i="2"/>
  <c r="F225" i="2"/>
  <c r="H225" i="2"/>
  <c r="I225" i="2"/>
  <c r="K225" i="2"/>
  <c r="L225" i="2"/>
  <c r="N225" i="2"/>
  <c r="O225" i="2"/>
  <c r="C219" i="2"/>
  <c r="D219" i="2"/>
  <c r="F219" i="2"/>
  <c r="H219" i="2"/>
  <c r="I219" i="2"/>
  <c r="K219" i="2"/>
  <c r="L219" i="2"/>
  <c r="C215" i="2"/>
  <c r="D215" i="2"/>
  <c r="E215" i="2"/>
  <c r="F215" i="2"/>
  <c r="H215" i="2"/>
  <c r="I215" i="2"/>
  <c r="K215" i="2"/>
  <c r="L215" i="2"/>
  <c r="C211" i="2"/>
  <c r="D211" i="2"/>
  <c r="F211" i="2"/>
  <c r="H211" i="2"/>
  <c r="I211" i="2"/>
  <c r="K211" i="2"/>
  <c r="L211" i="2"/>
  <c r="C207" i="2"/>
  <c r="D207" i="2"/>
  <c r="F207" i="2"/>
  <c r="H207" i="2"/>
  <c r="I207" i="2"/>
  <c r="K207" i="2"/>
  <c r="L207" i="2"/>
  <c r="C203" i="2"/>
  <c r="D203" i="2"/>
  <c r="E203" i="2"/>
  <c r="F203" i="2"/>
  <c r="H203" i="2"/>
  <c r="I203" i="2"/>
  <c r="K203" i="2"/>
  <c r="L203" i="2"/>
  <c r="N203" i="2"/>
  <c r="C193" i="2"/>
  <c r="D193" i="2"/>
  <c r="F193" i="2"/>
  <c r="H193" i="2"/>
  <c r="I193" i="2"/>
  <c r="K193" i="2"/>
  <c r="L193" i="2"/>
  <c r="C189" i="2"/>
  <c r="D189" i="2"/>
  <c r="F189" i="2"/>
  <c r="H189" i="2"/>
  <c r="I189" i="2"/>
  <c r="K189" i="2"/>
  <c r="L189" i="2"/>
  <c r="C185" i="2"/>
  <c r="D185" i="2"/>
  <c r="H185" i="2"/>
  <c r="I185" i="2"/>
  <c r="K185" i="2"/>
  <c r="L185" i="2"/>
  <c r="C136" i="2"/>
  <c r="D136" i="2"/>
  <c r="E136" i="2"/>
  <c r="F136" i="2"/>
  <c r="H136" i="2"/>
  <c r="I136" i="2"/>
  <c r="K136" i="2"/>
  <c r="L136" i="2"/>
  <c r="N136" i="2"/>
  <c r="O136" i="2"/>
  <c r="C127" i="2"/>
  <c r="D127" i="2"/>
  <c r="E127" i="2"/>
  <c r="F127" i="2"/>
  <c r="H127" i="2"/>
  <c r="I127" i="2"/>
  <c r="K127" i="2"/>
  <c r="L127" i="2"/>
  <c r="N127" i="2"/>
  <c r="O127" i="2"/>
  <c r="C124" i="2"/>
  <c r="D124" i="2"/>
  <c r="E124" i="2"/>
  <c r="F124" i="2"/>
  <c r="H124" i="2"/>
  <c r="I124" i="2"/>
  <c r="K124" i="2"/>
  <c r="L124" i="2"/>
  <c r="N124" i="2"/>
  <c r="O124" i="2"/>
  <c r="C119" i="2"/>
  <c r="D119" i="2"/>
  <c r="E119" i="2"/>
  <c r="F119" i="2"/>
  <c r="H119" i="2"/>
  <c r="I119" i="2"/>
  <c r="K119" i="2"/>
  <c r="L119" i="2"/>
  <c r="N119" i="2"/>
  <c r="O119" i="2"/>
  <c r="C115" i="2"/>
  <c r="D115" i="2"/>
  <c r="E115" i="2"/>
  <c r="F115" i="2"/>
  <c r="H115" i="2"/>
  <c r="I115" i="2"/>
  <c r="K115" i="2"/>
  <c r="L115" i="2"/>
  <c r="N115" i="2"/>
  <c r="O115" i="2"/>
  <c r="C112" i="2"/>
  <c r="D112" i="2"/>
  <c r="E112" i="2"/>
  <c r="F112" i="2"/>
  <c r="H112" i="2"/>
  <c r="I112" i="2"/>
  <c r="K112" i="2"/>
  <c r="L112" i="2"/>
  <c r="N112" i="2"/>
  <c r="O112" i="2"/>
  <c r="C109" i="2"/>
  <c r="D109" i="2"/>
  <c r="E109" i="2"/>
  <c r="F109" i="2"/>
  <c r="H109" i="2"/>
  <c r="I109" i="2"/>
  <c r="K109" i="2"/>
  <c r="L109" i="2"/>
  <c r="N109" i="2"/>
  <c r="O109" i="2"/>
  <c r="C106" i="2"/>
  <c r="D106" i="2"/>
  <c r="E106" i="2"/>
  <c r="F106" i="2"/>
  <c r="H106" i="2"/>
  <c r="I106" i="2"/>
  <c r="K106" i="2"/>
  <c r="L106" i="2"/>
  <c r="N106" i="2"/>
  <c r="O106" i="2"/>
  <c r="C103" i="2"/>
  <c r="D103" i="2"/>
  <c r="E103" i="2"/>
  <c r="F103" i="2"/>
  <c r="H103" i="2"/>
  <c r="I103" i="2"/>
  <c r="K103" i="2"/>
  <c r="L103" i="2"/>
  <c r="N103" i="2"/>
  <c r="O103" i="2"/>
  <c r="C100" i="2"/>
  <c r="D100" i="2"/>
  <c r="E100" i="2"/>
  <c r="F100" i="2"/>
  <c r="H100" i="2"/>
  <c r="I100" i="2"/>
  <c r="K100" i="2"/>
  <c r="L100" i="2"/>
  <c r="N100" i="2"/>
  <c r="O100" i="2"/>
  <c r="C95" i="2"/>
  <c r="D95" i="2"/>
  <c r="E95" i="2"/>
  <c r="F95" i="2"/>
  <c r="H95" i="2"/>
  <c r="I95" i="2"/>
  <c r="K95" i="2"/>
  <c r="L95" i="2"/>
  <c r="N95" i="2"/>
  <c r="O95" i="2"/>
  <c r="C87" i="2"/>
  <c r="D87" i="2"/>
  <c r="E87" i="2"/>
  <c r="E91" i="2" s="1"/>
  <c r="F87" i="2"/>
  <c r="H87" i="2"/>
  <c r="H91" i="2" s="1"/>
  <c r="I87" i="2"/>
  <c r="K87" i="2"/>
  <c r="L87" i="2"/>
  <c r="N87" i="2"/>
  <c r="O87" i="2"/>
  <c r="C84" i="2"/>
  <c r="C91" i="2" s="1"/>
  <c r="D84" i="2"/>
  <c r="D91" i="2" s="1"/>
  <c r="E84" i="2"/>
  <c r="F84" i="2"/>
  <c r="H84" i="2"/>
  <c r="I84" i="2"/>
  <c r="K84" i="2"/>
  <c r="K91" i="2" s="1"/>
  <c r="L84" i="2"/>
  <c r="N84" i="2"/>
  <c r="O84" i="2"/>
  <c r="O81" i="2"/>
  <c r="C81" i="2"/>
  <c r="D81" i="2"/>
  <c r="E81" i="2"/>
  <c r="F81" i="2"/>
  <c r="H81" i="2"/>
  <c r="I81" i="2"/>
  <c r="I91" i="2" s="1"/>
  <c r="K81" i="2"/>
  <c r="L81" i="2"/>
  <c r="N81" i="2"/>
  <c r="C77" i="2"/>
  <c r="D77" i="2"/>
  <c r="E77" i="2"/>
  <c r="F77" i="2"/>
  <c r="H77" i="2"/>
  <c r="I77" i="2"/>
  <c r="K77" i="2"/>
  <c r="L77" i="2"/>
  <c r="N77" i="2"/>
  <c r="O77" i="2"/>
  <c r="C73" i="2"/>
  <c r="D73" i="2"/>
  <c r="E73" i="2"/>
  <c r="F73" i="2"/>
  <c r="H73" i="2"/>
  <c r="I73" i="2"/>
  <c r="K73" i="2"/>
  <c r="L73" i="2"/>
  <c r="L91" i="2" s="1"/>
  <c r="N73" i="2"/>
  <c r="N91" i="2" s="1"/>
  <c r="O73" i="2"/>
  <c r="O91" i="2" s="1"/>
  <c r="C70" i="2"/>
  <c r="D70" i="2"/>
  <c r="E70" i="2"/>
  <c r="F70" i="2"/>
  <c r="H70" i="2"/>
  <c r="I70" i="2"/>
  <c r="K70" i="2"/>
  <c r="L70" i="2"/>
  <c r="N70" i="2"/>
  <c r="O70" i="2"/>
  <c r="C67" i="2"/>
  <c r="D67" i="2"/>
  <c r="E67" i="2"/>
  <c r="F67" i="2"/>
  <c r="H67" i="2"/>
  <c r="I67" i="2"/>
  <c r="K67" i="2"/>
  <c r="L67" i="2"/>
  <c r="N67" i="2"/>
  <c r="O67" i="2"/>
  <c r="C64" i="2"/>
  <c r="D64" i="2"/>
  <c r="E64" i="2"/>
  <c r="F64" i="2"/>
  <c r="H64" i="2"/>
  <c r="I64" i="2"/>
  <c r="K64" i="2"/>
  <c r="L64" i="2"/>
  <c r="N64" i="2"/>
  <c r="O64" i="2"/>
  <c r="C61" i="2"/>
  <c r="D61" i="2"/>
  <c r="E61" i="2"/>
  <c r="F61" i="2"/>
  <c r="H61" i="2"/>
  <c r="I61" i="2"/>
  <c r="K61" i="2"/>
  <c r="L61" i="2"/>
  <c r="N61" i="2"/>
  <c r="O61" i="2"/>
  <c r="C58" i="2"/>
  <c r="D58" i="2"/>
  <c r="E58" i="2"/>
  <c r="H58" i="2"/>
  <c r="I58" i="2"/>
  <c r="K58" i="2"/>
  <c r="L58" i="2"/>
  <c r="N58" i="2"/>
  <c r="O58" i="2"/>
  <c r="C54" i="2"/>
  <c r="D54" i="2"/>
  <c r="E54" i="2"/>
  <c r="F54" i="2"/>
  <c r="H54" i="2"/>
  <c r="I54" i="2"/>
  <c r="K54" i="2"/>
  <c r="L54" i="2"/>
  <c r="N54" i="2"/>
  <c r="O54" i="2"/>
  <c r="D51" i="2"/>
  <c r="E51" i="2"/>
  <c r="F51" i="2"/>
  <c r="H51" i="2"/>
  <c r="I51" i="2"/>
  <c r="K51" i="2"/>
  <c r="L51" i="2"/>
  <c r="N51" i="2"/>
  <c r="O51" i="2"/>
  <c r="C51" i="2"/>
  <c r="D45" i="2"/>
  <c r="E45" i="2"/>
  <c r="F45" i="2"/>
  <c r="H45" i="2"/>
  <c r="I45" i="2"/>
  <c r="K45" i="2"/>
  <c r="L45" i="2"/>
  <c r="N45" i="2"/>
  <c r="O45" i="2"/>
  <c r="C45" i="2"/>
  <c r="D41" i="2"/>
  <c r="E41" i="2"/>
  <c r="F41" i="2"/>
  <c r="H41" i="2"/>
  <c r="I41" i="2"/>
  <c r="K41" i="2"/>
  <c r="L41" i="2"/>
  <c r="N41" i="2"/>
  <c r="O41" i="2"/>
  <c r="C41" i="2"/>
  <c r="D38" i="2"/>
  <c r="E38" i="2"/>
  <c r="F38" i="2"/>
  <c r="H38" i="2"/>
  <c r="I38" i="2"/>
  <c r="K38" i="2"/>
  <c r="L38" i="2"/>
  <c r="N38" i="2"/>
  <c r="O38" i="2"/>
  <c r="C38" i="2"/>
  <c r="D35" i="2"/>
  <c r="E35" i="2"/>
  <c r="F35" i="2"/>
  <c r="H35" i="2"/>
  <c r="I35" i="2"/>
  <c r="K35" i="2"/>
  <c r="L35" i="2"/>
  <c r="N35" i="2"/>
  <c r="O35" i="2"/>
  <c r="C35" i="2"/>
  <c r="D31" i="2"/>
  <c r="E31" i="2"/>
  <c r="F31" i="2"/>
  <c r="H31" i="2"/>
  <c r="I31" i="2"/>
  <c r="K31" i="2"/>
  <c r="L31" i="2"/>
  <c r="N31" i="2"/>
  <c r="O31" i="2"/>
  <c r="D27" i="2"/>
  <c r="E27" i="2"/>
  <c r="H27" i="2"/>
  <c r="I27" i="2"/>
  <c r="K27" i="2"/>
  <c r="L27" i="2"/>
  <c r="N27" i="2"/>
  <c r="O27" i="2"/>
  <c r="C27" i="2"/>
  <c r="D19" i="2"/>
  <c r="E19" i="2"/>
  <c r="F19" i="2"/>
  <c r="H19" i="2"/>
  <c r="I19" i="2"/>
  <c r="K19" i="2"/>
  <c r="L19" i="2"/>
  <c r="N19" i="2"/>
  <c r="O19" i="2"/>
  <c r="D16" i="2"/>
  <c r="E16" i="2"/>
  <c r="F16" i="2"/>
  <c r="H16" i="2"/>
  <c r="I16" i="2"/>
  <c r="K16" i="2"/>
  <c r="L16" i="2"/>
  <c r="N16" i="2"/>
  <c r="O16" i="2"/>
  <c r="D13" i="2"/>
  <c r="E13" i="2"/>
  <c r="F13" i="2"/>
  <c r="H13" i="2"/>
  <c r="I13" i="2"/>
  <c r="K13" i="2"/>
  <c r="L13" i="2"/>
  <c r="N13" i="2"/>
  <c r="O13" i="2"/>
  <c r="D10" i="2"/>
  <c r="E10" i="2"/>
  <c r="F10" i="2"/>
  <c r="H10" i="2"/>
  <c r="I10" i="2"/>
  <c r="K10" i="2"/>
  <c r="L10" i="2"/>
  <c r="N10" i="2"/>
  <c r="O10" i="2"/>
  <c r="C10" i="2"/>
  <c r="C13" i="2"/>
  <c r="C16" i="2"/>
  <c r="C19" i="2"/>
  <c r="C31" i="2"/>
  <c r="F296" i="2"/>
  <c r="H296" i="2"/>
  <c r="I296" i="2"/>
  <c r="K296" i="2"/>
  <c r="L296" i="2"/>
  <c r="N296" i="2"/>
  <c r="O296" i="2"/>
  <c r="C296" i="2"/>
  <c r="D296" i="2"/>
  <c r="G289" i="2"/>
  <c r="G290" i="2"/>
  <c r="G291" i="2"/>
  <c r="G292" i="2"/>
  <c r="G293" i="2"/>
  <c r="L297" i="2" l="1"/>
  <c r="I297" i="2"/>
  <c r="E297" i="2"/>
  <c r="D297" i="2"/>
  <c r="O297" i="2"/>
  <c r="H297" i="2"/>
  <c r="C297" i="2"/>
  <c r="N297" i="2"/>
  <c r="K297" i="2"/>
  <c r="F184" i="2" l="1"/>
  <c r="F185" i="2" s="1"/>
  <c r="F297" i="2" s="1"/>
  <c r="V219" i="2"/>
  <c r="W219" i="2"/>
  <c r="X219" i="2"/>
  <c r="V215" i="2"/>
  <c r="W215" i="2"/>
  <c r="V211" i="2"/>
  <c r="W211" i="2"/>
  <c r="V207" i="2"/>
  <c r="W207" i="2"/>
  <c r="V203" i="2"/>
  <c r="W203" i="2"/>
  <c r="V193" i="2"/>
  <c r="W193" i="2"/>
  <c r="V189" i="2"/>
  <c r="W189" i="2"/>
  <c r="V185" i="2"/>
  <c r="W185" i="2"/>
  <c r="V144" i="2"/>
  <c r="V119" i="2"/>
  <c r="V77" i="2"/>
  <c r="V64" i="2"/>
  <c r="V38" i="2"/>
  <c r="Q9" i="2"/>
  <c r="R9" i="2"/>
  <c r="Q11" i="2"/>
  <c r="R11" i="2"/>
  <c r="R13" i="2" s="1"/>
  <c r="Q12" i="2"/>
  <c r="S12" i="2" s="1"/>
  <c r="R12" i="2"/>
  <c r="Q14" i="2"/>
  <c r="R14" i="2"/>
  <c r="Q15" i="2"/>
  <c r="R15" i="2"/>
  <c r="Q17" i="2"/>
  <c r="R17" i="2"/>
  <c r="R19" i="2" s="1"/>
  <c r="Q18" i="2"/>
  <c r="S18" i="2" s="1"/>
  <c r="R18" i="2"/>
  <c r="Q20" i="2"/>
  <c r="Q21" i="2"/>
  <c r="R21" i="2"/>
  <c r="Q22" i="2"/>
  <c r="R22" i="2"/>
  <c r="Q23" i="2"/>
  <c r="R23" i="2"/>
  <c r="Q24" i="2"/>
  <c r="R24" i="2"/>
  <c r="Q25" i="2"/>
  <c r="S25" i="2" s="1"/>
  <c r="R25" i="2"/>
  <c r="Q26" i="2"/>
  <c r="S26" i="2" s="1"/>
  <c r="R26" i="2"/>
  <c r="Q28" i="2"/>
  <c r="R28" i="2"/>
  <c r="Q29" i="2"/>
  <c r="R29" i="2"/>
  <c r="Q30" i="2"/>
  <c r="S30" i="2" s="1"/>
  <c r="R30" i="2"/>
  <c r="Q32" i="2"/>
  <c r="R32" i="2"/>
  <c r="R35" i="2" s="1"/>
  <c r="Q33" i="2"/>
  <c r="S33" i="2" s="1"/>
  <c r="R33" i="2"/>
  <c r="Q34" i="2"/>
  <c r="R34" i="2"/>
  <c r="Q36" i="2"/>
  <c r="R36" i="2"/>
  <c r="Q37" i="2"/>
  <c r="R37" i="2"/>
  <c r="Q39" i="2"/>
  <c r="R39" i="2"/>
  <c r="R41" i="2" s="1"/>
  <c r="Q40" i="2"/>
  <c r="S40" i="2" s="1"/>
  <c r="R40" i="2"/>
  <c r="Q42" i="2"/>
  <c r="R42" i="2"/>
  <c r="Q43" i="2"/>
  <c r="R43" i="2"/>
  <c r="Q44" i="2"/>
  <c r="S44" i="2" s="1"/>
  <c r="R44" i="2"/>
  <c r="Q46" i="2"/>
  <c r="R46" i="2"/>
  <c r="Q47" i="2"/>
  <c r="S47" i="2" s="1"/>
  <c r="R47" i="2"/>
  <c r="Q48" i="2"/>
  <c r="S48" i="2" s="1"/>
  <c r="R48" i="2"/>
  <c r="Q49" i="2"/>
  <c r="S49" i="2" s="1"/>
  <c r="R49" i="2"/>
  <c r="Q50" i="2"/>
  <c r="R50" i="2"/>
  <c r="R51" i="2" s="1"/>
  <c r="Q52" i="2"/>
  <c r="S52" i="2" s="1"/>
  <c r="R52" i="2"/>
  <c r="Q53" i="2"/>
  <c r="R53" i="2"/>
  <c r="Q55" i="2"/>
  <c r="Q56" i="2"/>
  <c r="R56" i="2"/>
  <c r="Q57" i="2"/>
  <c r="R57" i="2"/>
  <c r="Q59" i="2"/>
  <c r="R59" i="2"/>
  <c r="Q60" i="2"/>
  <c r="S60" i="2" s="1"/>
  <c r="R60" i="2"/>
  <c r="Q62" i="2"/>
  <c r="R62" i="2"/>
  <c r="Q63" i="2"/>
  <c r="R63" i="2"/>
  <c r="Q65" i="2"/>
  <c r="R65" i="2"/>
  <c r="Q66" i="2"/>
  <c r="R66" i="2"/>
  <c r="Q68" i="2"/>
  <c r="R68" i="2"/>
  <c r="Q69" i="2"/>
  <c r="S69" i="2" s="1"/>
  <c r="R69" i="2"/>
  <c r="Q71" i="2"/>
  <c r="R71" i="2"/>
  <c r="Q72" i="2"/>
  <c r="R72" i="2"/>
  <c r="Q74" i="2"/>
  <c r="R74" i="2"/>
  <c r="Q75" i="2"/>
  <c r="S75" i="2" s="1"/>
  <c r="R75" i="2"/>
  <c r="Q76" i="2"/>
  <c r="R76" i="2"/>
  <c r="Q78" i="2"/>
  <c r="R78" i="2"/>
  <c r="Q79" i="2"/>
  <c r="R79" i="2"/>
  <c r="Q80" i="2"/>
  <c r="R80" i="2"/>
  <c r="Q82" i="2"/>
  <c r="R82" i="2"/>
  <c r="Q83" i="2"/>
  <c r="S83" i="2" s="1"/>
  <c r="R83" i="2"/>
  <c r="Q85" i="2"/>
  <c r="R85" i="2"/>
  <c r="Q86" i="2"/>
  <c r="R86" i="2"/>
  <c r="Q88" i="2"/>
  <c r="S88" i="2" s="1"/>
  <c r="R88" i="2"/>
  <c r="Q89" i="2"/>
  <c r="S89" i="2" s="1"/>
  <c r="R89" i="2"/>
  <c r="Q90" i="2"/>
  <c r="R90" i="2"/>
  <c r="Q92" i="2"/>
  <c r="R92" i="2"/>
  <c r="Q93" i="2"/>
  <c r="R93" i="2"/>
  <c r="Q94" i="2"/>
  <c r="R94" i="2"/>
  <c r="Q96" i="2"/>
  <c r="S96" i="2" s="1"/>
  <c r="R96" i="2"/>
  <c r="Q97" i="2"/>
  <c r="S97" i="2" s="1"/>
  <c r="R97" i="2"/>
  <c r="Q98" i="2"/>
  <c r="R98" i="2"/>
  <c r="Q99" i="2"/>
  <c r="R99" i="2"/>
  <c r="Q101" i="2"/>
  <c r="S101" i="2" s="1"/>
  <c r="R101" i="2"/>
  <c r="R103" i="2" s="1"/>
  <c r="Q102" i="2"/>
  <c r="S102" i="2" s="1"/>
  <c r="R102" i="2"/>
  <c r="Q104" i="2"/>
  <c r="R104" i="2"/>
  <c r="Q105" i="2"/>
  <c r="R105" i="2"/>
  <c r="Q107" i="2"/>
  <c r="R107" i="2"/>
  <c r="Q108" i="2"/>
  <c r="R108" i="2"/>
  <c r="Q110" i="2"/>
  <c r="S110" i="2" s="1"/>
  <c r="R110" i="2"/>
  <c r="R112" i="2" s="1"/>
  <c r="Q111" i="2"/>
  <c r="S111" i="2" s="1"/>
  <c r="R111" i="2"/>
  <c r="Q113" i="2"/>
  <c r="R113" i="2"/>
  <c r="Q114" i="2"/>
  <c r="R114" i="2"/>
  <c r="Q116" i="2"/>
  <c r="S116" i="2" s="1"/>
  <c r="R116" i="2"/>
  <c r="Q117" i="2"/>
  <c r="R117" i="2"/>
  <c r="Q118" i="2"/>
  <c r="R118" i="2"/>
  <c r="Q120" i="2"/>
  <c r="R120" i="2"/>
  <c r="Q121" i="2"/>
  <c r="R121" i="2"/>
  <c r="Q122" i="2"/>
  <c r="Q124" i="2" s="1"/>
  <c r="R122" i="2"/>
  <c r="R124" i="2" s="1"/>
  <c r="Q123" i="2"/>
  <c r="S123" i="2" s="1"/>
  <c r="R123" i="2"/>
  <c r="Q125" i="2"/>
  <c r="R125" i="2"/>
  <c r="Q126" i="2"/>
  <c r="R126" i="2"/>
  <c r="Q128" i="2"/>
  <c r="R128" i="2"/>
  <c r="Q129" i="2"/>
  <c r="S129" i="2" s="1"/>
  <c r="R129" i="2"/>
  <c r="Q130" i="2"/>
  <c r="S130" i="2" s="1"/>
  <c r="R130" i="2"/>
  <c r="Q131" i="2"/>
  <c r="R131" i="2"/>
  <c r="Q132" i="2"/>
  <c r="R132" i="2"/>
  <c r="Q133" i="2"/>
  <c r="R133" i="2"/>
  <c r="Q134" i="2"/>
  <c r="R134" i="2"/>
  <c r="Q135" i="2"/>
  <c r="S135" i="2" s="1"/>
  <c r="R135" i="2"/>
  <c r="Q138" i="2"/>
  <c r="S138" i="2" s="1"/>
  <c r="R138" i="2"/>
  <c r="Q139" i="2"/>
  <c r="R139" i="2"/>
  <c r="Q140" i="2"/>
  <c r="R140" i="2"/>
  <c r="Q142" i="2"/>
  <c r="S142" i="2" s="1"/>
  <c r="S144" i="2" s="1"/>
  <c r="R142" i="2"/>
  <c r="Q143" i="2"/>
  <c r="S143" i="2" s="1"/>
  <c r="R143" i="2"/>
  <c r="Q145" i="2"/>
  <c r="R145" i="2"/>
  <c r="Q146" i="2"/>
  <c r="R146" i="2"/>
  <c r="Q148" i="2"/>
  <c r="R148" i="2"/>
  <c r="Q149" i="2"/>
  <c r="R149" i="2"/>
  <c r="Q150" i="2"/>
  <c r="S150" i="2" s="1"/>
  <c r="R150" i="2"/>
  <c r="Q151" i="2"/>
  <c r="S151" i="2" s="1"/>
  <c r="R151" i="2"/>
  <c r="Q152" i="2"/>
  <c r="R152" i="2"/>
  <c r="Q153" i="2"/>
  <c r="R153" i="2"/>
  <c r="Q154" i="2"/>
  <c r="S154" i="2" s="1"/>
  <c r="R154" i="2"/>
  <c r="Q155" i="2"/>
  <c r="S155" i="2" s="1"/>
  <c r="R155" i="2"/>
  <c r="Q157" i="2"/>
  <c r="S157" i="2" s="1"/>
  <c r="R157" i="2"/>
  <c r="Q158" i="2"/>
  <c r="R158" i="2"/>
  <c r="Q159" i="2"/>
  <c r="S159" i="2" s="1"/>
  <c r="R159" i="2"/>
  <c r="Q161" i="2"/>
  <c r="R161" i="2"/>
  <c r="Q162" i="2"/>
  <c r="S162" i="2" s="1"/>
  <c r="S164" i="2" s="1"/>
  <c r="R162" i="2"/>
  <c r="R164" i="2" s="1"/>
  <c r="Q163" i="2"/>
  <c r="S163" i="2" s="1"/>
  <c r="R163" i="2"/>
  <c r="Q165" i="2"/>
  <c r="R165" i="2"/>
  <c r="Q166" i="2"/>
  <c r="R166" i="2"/>
  <c r="Q167" i="2"/>
  <c r="S167" i="2" s="1"/>
  <c r="R167" i="2"/>
  <c r="Q169" i="2"/>
  <c r="S169" i="2" s="1"/>
  <c r="R169" i="2"/>
  <c r="Q170" i="2"/>
  <c r="S170" i="2" s="1"/>
  <c r="R170" i="2"/>
  <c r="Q171" i="2"/>
  <c r="R171" i="2"/>
  <c r="Q172" i="2"/>
  <c r="S172" i="2" s="1"/>
  <c r="R172" i="2"/>
  <c r="Q174" i="2"/>
  <c r="R174" i="2"/>
  <c r="Q175" i="2"/>
  <c r="S175" i="2" s="1"/>
  <c r="R175" i="2"/>
  <c r="Q176" i="2"/>
  <c r="R176" i="2"/>
  <c r="Q177" i="2"/>
  <c r="R177" i="2"/>
  <c r="Q179" i="2"/>
  <c r="R179" i="2"/>
  <c r="Q180" i="2"/>
  <c r="S180" i="2" s="1"/>
  <c r="R180" i="2"/>
  <c r="R182" i="2" s="1"/>
  <c r="Q181" i="2"/>
  <c r="S181" i="2" s="1"/>
  <c r="R181" i="2"/>
  <c r="Q187" i="2"/>
  <c r="Q188" i="2"/>
  <c r="Q192" i="2"/>
  <c r="R192" i="2"/>
  <c r="Q197" i="2"/>
  <c r="Q198" i="2"/>
  <c r="R198" i="2"/>
  <c r="Q199" i="2"/>
  <c r="S199" i="2" s="1"/>
  <c r="R199" i="2"/>
  <c r="Q200" i="2"/>
  <c r="Q201" i="2"/>
  <c r="S201" i="2" s="1"/>
  <c r="R201" i="2"/>
  <c r="Q202" i="2"/>
  <c r="Q209" i="2"/>
  <c r="R209" i="2"/>
  <c r="Q210" i="2"/>
  <c r="Q223" i="2"/>
  <c r="R223" i="2"/>
  <c r="Q224" i="2"/>
  <c r="S224" i="2" s="1"/>
  <c r="R224" i="2"/>
  <c r="Q226" i="2"/>
  <c r="S226" i="2" s="1"/>
  <c r="R226" i="2"/>
  <c r="Q227" i="2"/>
  <c r="R227" i="2"/>
  <c r="Q228" i="2"/>
  <c r="S228" i="2" s="1"/>
  <c r="R228" i="2"/>
  <c r="Q229" i="2"/>
  <c r="S229" i="2" s="1"/>
  <c r="R229" i="2"/>
  <c r="Q230" i="2"/>
  <c r="S230" i="2" s="1"/>
  <c r="S233" i="2" s="1"/>
  <c r="R230" i="2"/>
  <c r="Q231" i="2"/>
  <c r="S231" i="2" s="1"/>
  <c r="R231" i="2"/>
  <c r="Q232" i="2"/>
  <c r="R232" i="2"/>
  <c r="S232" i="2" s="1"/>
  <c r="Q234" i="2"/>
  <c r="R234" i="2"/>
  <c r="Q235" i="2"/>
  <c r="S235" i="2" s="1"/>
  <c r="R235" i="2"/>
  <c r="Q236" i="2"/>
  <c r="S236" i="2" s="1"/>
  <c r="R236" i="2"/>
  <c r="Q238" i="2"/>
  <c r="R238" i="2"/>
  <c r="Q240" i="2"/>
  <c r="R240" i="2"/>
  <c r="Q241" i="2"/>
  <c r="S241" i="2" s="1"/>
  <c r="R241" i="2"/>
  <c r="Q242" i="2"/>
  <c r="S242" i="2" s="1"/>
  <c r="R242" i="2"/>
  <c r="Q243" i="2"/>
  <c r="S243" i="2" s="1"/>
  <c r="R243" i="2"/>
  <c r="Q244" i="2"/>
  <c r="S244" i="2" s="1"/>
  <c r="R244" i="2"/>
  <c r="Q245" i="2"/>
  <c r="R245" i="2"/>
  <c r="Q246" i="2"/>
  <c r="R246" i="2"/>
  <c r="Q248" i="2"/>
  <c r="R248" i="2"/>
  <c r="Q249" i="2"/>
  <c r="S249" i="2" s="1"/>
  <c r="R249" i="2"/>
  <c r="Q250" i="2"/>
  <c r="S250" i="2" s="1"/>
  <c r="R250" i="2"/>
  <c r="Q251" i="2"/>
  <c r="R251" i="2"/>
  <c r="Q252" i="2"/>
  <c r="S252" i="2" s="1"/>
  <c r="R252" i="2"/>
  <c r="Q254" i="2"/>
  <c r="R254" i="2"/>
  <c r="Q255" i="2"/>
  <c r="S255" i="2" s="1"/>
  <c r="R255" i="2"/>
  <c r="Q257" i="2"/>
  <c r="R257" i="2"/>
  <c r="Q258" i="2"/>
  <c r="R258" i="2"/>
  <c r="Q259" i="2"/>
  <c r="R259" i="2"/>
  <c r="Q261" i="2"/>
  <c r="R261" i="2"/>
  <c r="Q263" i="2"/>
  <c r="S263" i="2" s="1"/>
  <c r="R263" i="2"/>
  <c r="Q264" i="2"/>
  <c r="S264" i="2" s="1"/>
  <c r="R264" i="2"/>
  <c r="Q265" i="2"/>
  <c r="R265" i="2"/>
  <c r="Q266" i="2"/>
  <c r="R266" i="2"/>
  <c r="Q267" i="2"/>
  <c r="R267" i="2"/>
  <c r="Q269" i="2"/>
  <c r="S269" i="2" s="1"/>
  <c r="R269" i="2"/>
  <c r="Q271" i="2"/>
  <c r="S271" i="2" s="1"/>
  <c r="R271" i="2"/>
  <c r="Q272" i="2"/>
  <c r="R272" i="2"/>
  <c r="S272" i="2" s="1"/>
  <c r="Q273" i="2"/>
  <c r="R273" i="2"/>
  <c r="Q274" i="2"/>
  <c r="S274" i="2" s="1"/>
  <c r="R274" i="2"/>
  <c r="Q275" i="2"/>
  <c r="R275" i="2"/>
  <c r="Q276" i="2"/>
  <c r="R276" i="2"/>
  <c r="Q277" i="2"/>
  <c r="R277" i="2"/>
  <c r="Q278" i="2"/>
  <c r="R278" i="2"/>
  <c r="Q279" i="2"/>
  <c r="R279" i="2"/>
  <c r="Q280" i="2"/>
  <c r="S280" i="2" s="1"/>
  <c r="R280" i="2"/>
  <c r="Q281" i="2"/>
  <c r="S281" i="2" s="1"/>
  <c r="R281" i="2"/>
  <c r="Q282" i="2"/>
  <c r="R282" i="2"/>
  <c r="S282" i="2" s="1"/>
  <c r="Q283" i="2"/>
  <c r="R283" i="2"/>
  <c r="Q284" i="2"/>
  <c r="S284" i="2" s="1"/>
  <c r="R284" i="2"/>
  <c r="Q285" i="2"/>
  <c r="R285" i="2"/>
  <c r="Q286" i="2"/>
  <c r="R286" i="2"/>
  <c r="Q288" i="2"/>
  <c r="R288" i="2"/>
  <c r="Q289" i="2"/>
  <c r="R289" i="2"/>
  <c r="Q290" i="2"/>
  <c r="R290" i="2"/>
  <c r="Q291" i="2"/>
  <c r="R291" i="2"/>
  <c r="Q292" i="2"/>
  <c r="R292" i="2"/>
  <c r="Q295" i="2"/>
  <c r="Q296" i="2" s="1"/>
  <c r="R295" i="2"/>
  <c r="R296" i="2" s="1"/>
  <c r="R8" i="2"/>
  <c r="R10" i="2" s="1"/>
  <c r="Q8" i="2"/>
  <c r="Q10" i="2" s="1"/>
  <c r="P9" i="2"/>
  <c r="P11" i="2"/>
  <c r="P12" i="2"/>
  <c r="P14" i="2"/>
  <c r="P16" i="2" s="1"/>
  <c r="P15" i="2"/>
  <c r="P17" i="2"/>
  <c r="P18" i="2"/>
  <c r="P20" i="2"/>
  <c r="P21" i="2"/>
  <c r="P22" i="2"/>
  <c r="P23" i="2"/>
  <c r="P24" i="2"/>
  <c r="P25" i="2"/>
  <c r="P26" i="2"/>
  <c r="P28" i="2"/>
  <c r="P29" i="2"/>
  <c r="P30" i="2"/>
  <c r="P32" i="2"/>
  <c r="P33" i="2"/>
  <c r="P34" i="2"/>
  <c r="P36" i="2"/>
  <c r="P38" i="2" s="1"/>
  <c r="P37" i="2"/>
  <c r="P39" i="2"/>
  <c r="P41" i="2" s="1"/>
  <c r="P40" i="2"/>
  <c r="P42" i="2"/>
  <c r="P43" i="2"/>
  <c r="P44" i="2"/>
  <c r="P46" i="2"/>
  <c r="P47" i="2"/>
  <c r="P48" i="2"/>
  <c r="P49" i="2"/>
  <c r="P50" i="2"/>
  <c r="P51" i="2" s="1"/>
  <c r="P52" i="2"/>
  <c r="P53" i="2"/>
  <c r="P55" i="2"/>
  <c r="P56" i="2"/>
  <c r="P57" i="2"/>
  <c r="P59" i="2"/>
  <c r="P60" i="2"/>
  <c r="P62" i="2"/>
  <c r="P63" i="2"/>
  <c r="P65" i="2"/>
  <c r="P66" i="2"/>
  <c r="P68" i="2"/>
  <c r="P70" i="2" s="1"/>
  <c r="P69" i="2"/>
  <c r="P71" i="2"/>
  <c r="P72" i="2"/>
  <c r="P74" i="2"/>
  <c r="P75" i="2"/>
  <c r="P76" i="2"/>
  <c r="P78" i="2"/>
  <c r="P79" i="2"/>
  <c r="P80" i="2"/>
  <c r="P82" i="2"/>
  <c r="P83" i="2"/>
  <c r="P85" i="2"/>
  <c r="P86" i="2"/>
  <c r="P88" i="2"/>
  <c r="P89" i="2"/>
  <c r="P90" i="2"/>
  <c r="P92" i="2"/>
  <c r="P93" i="2"/>
  <c r="P94" i="2"/>
  <c r="P96" i="2"/>
  <c r="P97" i="2"/>
  <c r="P98" i="2"/>
  <c r="P99" i="2"/>
  <c r="P101" i="2"/>
  <c r="P102" i="2"/>
  <c r="P104" i="2"/>
  <c r="P105" i="2"/>
  <c r="P107" i="2"/>
  <c r="P109" i="2" s="1"/>
  <c r="P108" i="2"/>
  <c r="P110" i="2"/>
  <c r="P111" i="2"/>
  <c r="P113" i="2"/>
  <c r="P114" i="2"/>
  <c r="P116" i="2"/>
  <c r="P117" i="2"/>
  <c r="P118" i="2"/>
  <c r="P120" i="2"/>
  <c r="P121" i="2"/>
  <c r="P122" i="2"/>
  <c r="P123" i="2"/>
  <c r="P125" i="2"/>
  <c r="P127" i="2" s="1"/>
  <c r="P126" i="2"/>
  <c r="P128" i="2"/>
  <c r="P129" i="2"/>
  <c r="P130" i="2"/>
  <c r="P131" i="2"/>
  <c r="P132" i="2"/>
  <c r="P133" i="2"/>
  <c r="P134" i="2"/>
  <c r="P136" i="2" s="1"/>
  <c r="P135" i="2"/>
  <c r="P138" i="2"/>
  <c r="P139" i="2"/>
  <c r="P140" i="2"/>
  <c r="P142" i="2"/>
  <c r="P143" i="2"/>
  <c r="P145" i="2"/>
  <c r="P146" i="2"/>
  <c r="P148" i="2"/>
  <c r="P149" i="2"/>
  <c r="P150" i="2"/>
  <c r="P151" i="2"/>
  <c r="P152" i="2"/>
  <c r="P153" i="2"/>
  <c r="P154" i="2"/>
  <c r="P155" i="2"/>
  <c r="P157" i="2"/>
  <c r="P158" i="2"/>
  <c r="P159" i="2"/>
  <c r="P161" i="2"/>
  <c r="P162" i="2"/>
  <c r="P163" i="2"/>
  <c r="P165" i="2"/>
  <c r="P166" i="2"/>
  <c r="P167" i="2"/>
  <c r="P169" i="2"/>
  <c r="P170" i="2"/>
  <c r="P171" i="2"/>
  <c r="P172" i="2"/>
  <c r="P174" i="2"/>
  <c r="P175" i="2"/>
  <c r="P176" i="2"/>
  <c r="P177" i="2"/>
  <c r="P179" i="2"/>
  <c r="P180" i="2"/>
  <c r="P181" i="2"/>
  <c r="P192" i="2"/>
  <c r="P194" i="2"/>
  <c r="P198" i="2"/>
  <c r="P199" i="2"/>
  <c r="P201" i="2"/>
  <c r="P209" i="2"/>
  <c r="P223" i="2"/>
  <c r="P224" i="2"/>
  <c r="P226" i="2"/>
  <c r="P227" i="2"/>
  <c r="P228" i="2"/>
  <c r="P229" i="2"/>
  <c r="P230" i="2"/>
  <c r="P231" i="2"/>
  <c r="P232" i="2"/>
  <c r="P234" i="2"/>
  <c r="P235" i="2"/>
  <c r="P236" i="2"/>
  <c r="P238" i="2"/>
  <c r="P240" i="2"/>
  <c r="P241" i="2"/>
  <c r="P242" i="2"/>
  <c r="P243" i="2"/>
  <c r="P244" i="2"/>
  <c r="P245" i="2"/>
  <c r="P246" i="2"/>
  <c r="P248" i="2"/>
  <c r="P249" i="2"/>
  <c r="P250" i="2"/>
  <c r="P251" i="2"/>
  <c r="P252" i="2"/>
  <c r="P254" i="2"/>
  <c r="P256" i="2" s="1"/>
  <c r="P255" i="2"/>
  <c r="P257" i="2"/>
  <c r="P260" i="2" s="1"/>
  <c r="P258" i="2"/>
  <c r="P259" i="2"/>
  <c r="P261" i="2"/>
  <c r="P263" i="2"/>
  <c r="P264" i="2"/>
  <c r="P265" i="2"/>
  <c r="P266" i="2"/>
  <c r="P267" i="2"/>
  <c r="P269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8" i="2"/>
  <c r="P289" i="2"/>
  <c r="P290" i="2"/>
  <c r="P291" i="2"/>
  <c r="P292" i="2"/>
  <c r="P295" i="2"/>
  <c r="P296" i="2" s="1"/>
  <c r="P8" i="2"/>
  <c r="M9" i="2"/>
  <c r="M11" i="2"/>
  <c r="M12" i="2"/>
  <c r="M14" i="2"/>
  <c r="M15" i="2"/>
  <c r="M17" i="2"/>
  <c r="M19" i="2" s="1"/>
  <c r="M18" i="2"/>
  <c r="M20" i="2"/>
  <c r="M21" i="2"/>
  <c r="M22" i="2"/>
  <c r="M23" i="2"/>
  <c r="M24" i="2"/>
  <c r="M25" i="2"/>
  <c r="M26" i="2"/>
  <c r="M28" i="2"/>
  <c r="M29" i="2"/>
  <c r="M30" i="2"/>
  <c r="M32" i="2"/>
  <c r="M35" i="2" s="1"/>
  <c r="M33" i="2"/>
  <c r="M34" i="2"/>
  <c r="M36" i="2"/>
  <c r="M37" i="2"/>
  <c r="M39" i="2"/>
  <c r="M40" i="2"/>
  <c r="M42" i="2"/>
  <c r="M43" i="2"/>
  <c r="M44" i="2"/>
  <c r="M46" i="2"/>
  <c r="M47" i="2"/>
  <c r="M48" i="2"/>
  <c r="M49" i="2"/>
  <c r="M50" i="2"/>
  <c r="M51" i="2" s="1"/>
  <c r="M52" i="2"/>
  <c r="M53" i="2"/>
  <c r="M54" i="2" s="1"/>
  <c r="M55" i="2"/>
  <c r="M56" i="2"/>
  <c r="M57" i="2"/>
  <c r="M59" i="2"/>
  <c r="M61" i="2" s="1"/>
  <c r="M60" i="2"/>
  <c r="M62" i="2"/>
  <c r="M64" i="2" s="1"/>
  <c r="M63" i="2"/>
  <c r="M65" i="2"/>
  <c r="M66" i="2"/>
  <c r="M68" i="2"/>
  <c r="M69" i="2"/>
  <c r="M71" i="2"/>
  <c r="M73" i="2" s="1"/>
  <c r="M72" i="2"/>
  <c r="M74" i="2"/>
  <c r="M77" i="2" s="1"/>
  <c r="M75" i="2"/>
  <c r="M76" i="2"/>
  <c r="M78" i="2"/>
  <c r="M79" i="2"/>
  <c r="M80" i="2"/>
  <c r="M82" i="2"/>
  <c r="M84" i="2" s="1"/>
  <c r="M83" i="2"/>
  <c r="M85" i="2"/>
  <c r="M87" i="2" s="1"/>
  <c r="M86" i="2"/>
  <c r="M88" i="2"/>
  <c r="M89" i="2"/>
  <c r="M90" i="2"/>
  <c r="M92" i="2"/>
  <c r="M93" i="2"/>
  <c r="M94" i="2"/>
  <c r="M96" i="2"/>
  <c r="M97" i="2"/>
  <c r="M98" i="2"/>
  <c r="M100" i="2" s="1"/>
  <c r="M99" i="2"/>
  <c r="M101" i="2"/>
  <c r="M103" i="2" s="1"/>
  <c r="M102" i="2"/>
  <c r="M104" i="2"/>
  <c r="M106" i="2" s="1"/>
  <c r="M105" i="2"/>
  <c r="M107" i="2"/>
  <c r="M108" i="2"/>
  <c r="M110" i="2"/>
  <c r="M112" i="2" s="1"/>
  <c r="M111" i="2"/>
  <c r="M113" i="2"/>
  <c r="M115" i="2" s="1"/>
  <c r="M114" i="2"/>
  <c r="M116" i="2"/>
  <c r="M117" i="2"/>
  <c r="M118" i="2"/>
  <c r="M120" i="2"/>
  <c r="M121" i="2"/>
  <c r="M122" i="2"/>
  <c r="M123" i="2"/>
  <c r="M125" i="2"/>
  <c r="M126" i="2"/>
  <c r="M128" i="2"/>
  <c r="M129" i="2"/>
  <c r="M130" i="2"/>
  <c r="M131" i="2"/>
  <c r="M132" i="2"/>
  <c r="M133" i="2"/>
  <c r="M134" i="2"/>
  <c r="M135" i="2"/>
  <c r="M138" i="2"/>
  <c r="M139" i="2"/>
  <c r="M140" i="2"/>
  <c r="M142" i="2"/>
  <c r="M143" i="2"/>
  <c r="M145" i="2"/>
  <c r="M146" i="2"/>
  <c r="M148" i="2"/>
  <c r="M149" i="2"/>
  <c r="M150" i="2"/>
  <c r="M151" i="2"/>
  <c r="M152" i="2"/>
  <c r="M153" i="2"/>
  <c r="M154" i="2"/>
  <c r="M155" i="2"/>
  <c r="M157" i="2"/>
  <c r="M158" i="2"/>
  <c r="M159" i="2"/>
  <c r="M161" i="2"/>
  <c r="M162" i="2"/>
  <c r="M163" i="2"/>
  <c r="M165" i="2"/>
  <c r="M166" i="2"/>
  <c r="M167" i="2"/>
  <c r="M169" i="2"/>
  <c r="M170" i="2"/>
  <c r="M171" i="2"/>
  <c r="M172" i="2"/>
  <c r="M174" i="2"/>
  <c r="M175" i="2"/>
  <c r="M176" i="2"/>
  <c r="M177" i="2"/>
  <c r="M179" i="2"/>
  <c r="M180" i="2"/>
  <c r="M181" i="2"/>
  <c r="M184" i="2"/>
  <c r="M185" i="2" s="1"/>
  <c r="M186" i="2"/>
  <c r="M187" i="2"/>
  <c r="M188" i="2"/>
  <c r="M190" i="2"/>
  <c r="M191" i="2"/>
  <c r="M192" i="2"/>
  <c r="M194" i="2"/>
  <c r="M195" i="2"/>
  <c r="M196" i="2"/>
  <c r="M197" i="2"/>
  <c r="M198" i="2"/>
  <c r="M199" i="2"/>
  <c r="M200" i="2"/>
  <c r="M201" i="2"/>
  <c r="M202" i="2"/>
  <c r="M204" i="2"/>
  <c r="M205" i="2"/>
  <c r="M206" i="2"/>
  <c r="M208" i="2"/>
  <c r="M209" i="2"/>
  <c r="M210" i="2"/>
  <c r="M212" i="2"/>
  <c r="M213" i="2"/>
  <c r="M215" i="2" s="1"/>
  <c r="M214" i="2"/>
  <c r="M216" i="2"/>
  <c r="M217" i="2"/>
  <c r="M218" i="2"/>
  <c r="M220" i="2"/>
  <c r="M221" i="2"/>
  <c r="M223" i="2"/>
  <c r="M225" i="2" s="1"/>
  <c r="M224" i="2"/>
  <c r="M226" i="2"/>
  <c r="M227" i="2"/>
  <c r="M228" i="2"/>
  <c r="M229" i="2"/>
  <c r="M230" i="2"/>
  <c r="M231" i="2"/>
  <c r="M232" i="2"/>
  <c r="M234" i="2"/>
  <c r="M235" i="2"/>
  <c r="M236" i="2"/>
  <c r="M238" i="2"/>
  <c r="M240" i="2"/>
  <c r="M241" i="2"/>
  <c r="M242" i="2"/>
  <c r="M243" i="2"/>
  <c r="M244" i="2"/>
  <c r="M245" i="2"/>
  <c r="M246" i="2"/>
  <c r="M248" i="2"/>
  <c r="M249" i="2"/>
  <c r="M250" i="2"/>
  <c r="M251" i="2"/>
  <c r="M252" i="2"/>
  <c r="M254" i="2"/>
  <c r="M255" i="2"/>
  <c r="M257" i="2"/>
  <c r="M258" i="2"/>
  <c r="M259" i="2"/>
  <c r="M261" i="2"/>
  <c r="M263" i="2"/>
  <c r="M264" i="2"/>
  <c r="M265" i="2"/>
  <c r="M266" i="2"/>
  <c r="M268" i="2" s="1"/>
  <c r="M267" i="2"/>
  <c r="M269" i="2"/>
  <c r="M271" i="2"/>
  <c r="M287" i="2" s="1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8" i="2"/>
  <c r="M289" i="2"/>
  <c r="M290" i="2"/>
  <c r="M291" i="2"/>
  <c r="M292" i="2"/>
  <c r="M295" i="2"/>
  <c r="M296" i="2" s="1"/>
  <c r="M8" i="2"/>
  <c r="M10" i="2" s="1"/>
  <c r="J9" i="2"/>
  <c r="J11" i="2"/>
  <c r="J12" i="2"/>
  <c r="J14" i="2"/>
  <c r="J15" i="2"/>
  <c r="J17" i="2"/>
  <c r="J18" i="2"/>
  <c r="J20" i="2"/>
  <c r="J21" i="2"/>
  <c r="J22" i="2"/>
  <c r="J23" i="2"/>
  <c r="J24" i="2"/>
  <c r="J25" i="2"/>
  <c r="J26" i="2"/>
  <c r="J28" i="2"/>
  <c r="J29" i="2"/>
  <c r="J30" i="2"/>
  <c r="J32" i="2"/>
  <c r="J35" i="2" s="1"/>
  <c r="J33" i="2"/>
  <c r="J34" i="2"/>
  <c r="J36" i="2"/>
  <c r="J38" i="2" s="1"/>
  <c r="J37" i="2"/>
  <c r="J39" i="2"/>
  <c r="J40" i="2"/>
  <c r="J42" i="2"/>
  <c r="J43" i="2"/>
  <c r="J44" i="2"/>
  <c r="J46" i="2"/>
  <c r="J47" i="2"/>
  <c r="J48" i="2"/>
  <c r="J49" i="2"/>
  <c r="J50" i="2"/>
  <c r="J51" i="2" s="1"/>
  <c r="J52" i="2"/>
  <c r="J53" i="2"/>
  <c r="J54" i="2" s="1"/>
  <c r="J55" i="2"/>
  <c r="J56" i="2"/>
  <c r="J57" i="2"/>
  <c r="J59" i="2"/>
  <c r="J61" i="2" s="1"/>
  <c r="J60" i="2"/>
  <c r="J62" i="2"/>
  <c r="J63" i="2"/>
  <c r="J65" i="2"/>
  <c r="J66" i="2"/>
  <c r="J68" i="2"/>
  <c r="J69" i="2"/>
  <c r="J71" i="2"/>
  <c r="J72" i="2"/>
  <c r="J74" i="2"/>
  <c r="J75" i="2"/>
  <c r="J76" i="2"/>
  <c r="J78" i="2"/>
  <c r="J79" i="2"/>
  <c r="J80" i="2"/>
  <c r="J82" i="2"/>
  <c r="J84" i="2" s="1"/>
  <c r="J83" i="2"/>
  <c r="J85" i="2"/>
  <c r="J86" i="2"/>
  <c r="J88" i="2"/>
  <c r="J89" i="2"/>
  <c r="J90" i="2"/>
  <c r="J92" i="2"/>
  <c r="J93" i="2"/>
  <c r="J94" i="2"/>
  <c r="J96" i="2"/>
  <c r="J97" i="2"/>
  <c r="J98" i="2"/>
  <c r="J100" i="2" s="1"/>
  <c r="J99" i="2"/>
  <c r="J101" i="2"/>
  <c r="J102" i="2"/>
  <c r="J104" i="2"/>
  <c r="J105" i="2"/>
  <c r="J107" i="2"/>
  <c r="J108" i="2"/>
  <c r="J110" i="2"/>
  <c r="J112" i="2" s="1"/>
  <c r="J111" i="2"/>
  <c r="J113" i="2"/>
  <c r="J114" i="2"/>
  <c r="J116" i="2"/>
  <c r="J117" i="2"/>
  <c r="J119" i="2" s="1"/>
  <c r="J118" i="2"/>
  <c r="J120" i="2"/>
  <c r="J121" i="2"/>
  <c r="J122" i="2"/>
  <c r="J123" i="2"/>
  <c r="J125" i="2"/>
  <c r="J126" i="2"/>
  <c r="J128" i="2"/>
  <c r="J129" i="2"/>
  <c r="J130" i="2"/>
  <c r="J131" i="2"/>
  <c r="J132" i="2"/>
  <c r="J133" i="2"/>
  <c r="J134" i="2"/>
  <c r="J135" i="2"/>
  <c r="J138" i="2"/>
  <c r="J139" i="2"/>
  <c r="J140" i="2"/>
  <c r="J142" i="2"/>
  <c r="J143" i="2"/>
  <c r="J145" i="2"/>
  <c r="J146" i="2"/>
  <c r="J148" i="2"/>
  <c r="J149" i="2"/>
  <c r="J150" i="2"/>
  <c r="J151" i="2"/>
  <c r="J152" i="2"/>
  <c r="J153" i="2"/>
  <c r="J154" i="2"/>
  <c r="J155" i="2"/>
  <c r="J157" i="2"/>
  <c r="J158" i="2"/>
  <c r="J159" i="2"/>
  <c r="J161" i="2"/>
  <c r="J162" i="2"/>
  <c r="J163" i="2"/>
  <c r="J165" i="2"/>
  <c r="J166" i="2"/>
  <c r="J167" i="2"/>
  <c r="J169" i="2"/>
  <c r="J170" i="2"/>
  <c r="J171" i="2"/>
  <c r="J172" i="2"/>
  <c r="J174" i="2"/>
  <c r="J175" i="2"/>
  <c r="J176" i="2"/>
  <c r="J177" i="2"/>
  <c r="J179" i="2"/>
  <c r="J180" i="2"/>
  <c r="J181" i="2"/>
  <c r="J184" i="2"/>
  <c r="J185" i="2" s="1"/>
  <c r="J186" i="2"/>
  <c r="J187" i="2"/>
  <c r="J188" i="2"/>
  <c r="J190" i="2"/>
  <c r="J191" i="2"/>
  <c r="J193" i="2" s="1"/>
  <c r="J192" i="2"/>
  <c r="J195" i="2"/>
  <c r="J196" i="2"/>
  <c r="J197" i="2"/>
  <c r="J203" i="2" s="1"/>
  <c r="J198" i="2"/>
  <c r="J199" i="2"/>
  <c r="J200" i="2"/>
  <c r="J201" i="2"/>
  <c r="J202" i="2"/>
  <c r="J204" i="2"/>
  <c r="J205" i="2"/>
  <c r="J206" i="2"/>
  <c r="J208" i="2"/>
  <c r="J209" i="2"/>
  <c r="J210" i="2"/>
  <c r="J212" i="2"/>
  <c r="J213" i="2"/>
  <c r="J214" i="2"/>
  <c r="J216" i="2"/>
  <c r="J219" i="2" s="1"/>
  <c r="J217" i="2"/>
  <c r="J218" i="2"/>
  <c r="J220" i="2"/>
  <c r="J221" i="2"/>
  <c r="J223" i="2"/>
  <c r="J225" i="2" s="1"/>
  <c r="J224" i="2"/>
  <c r="J226" i="2"/>
  <c r="J227" i="2"/>
  <c r="J228" i="2"/>
  <c r="J229" i="2"/>
  <c r="J230" i="2"/>
  <c r="J231" i="2"/>
  <c r="J232" i="2"/>
  <c r="J234" i="2"/>
  <c r="J235" i="2"/>
  <c r="J236" i="2"/>
  <c r="J238" i="2"/>
  <c r="J240" i="2"/>
  <c r="J241" i="2"/>
  <c r="J242" i="2"/>
  <c r="J243" i="2"/>
  <c r="J244" i="2"/>
  <c r="J245" i="2"/>
  <c r="J246" i="2"/>
  <c r="J248" i="2"/>
  <c r="J253" i="2" s="1"/>
  <c r="J249" i="2"/>
  <c r="J250" i="2"/>
  <c r="J251" i="2"/>
  <c r="J252" i="2"/>
  <c r="J254" i="2"/>
  <c r="J255" i="2"/>
  <c r="J257" i="2"/>
  <c r="J258" i="2"/>
  <c r="J259" i="2"/>
  <c r="J261" i="2"/>
  <c r="J263" i="2"/>
  <c r="J264" i="2"/>
  <c r="J265" i="2"/>
  <c r="J266" i="2"/>
  <c r="J267" i="2"/>
  <c r="J269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8" i="2"/>
  <c r="J289" i="2"/>
  <c r="J290" i="2"/>
  <c r="J291" i="2"/>
  <c r="J292" i="2"/>
  <c r="J295" i="2"/>
  <c r="J296" i="2" s="1"/>
  <c r="J8" i="2"/>
  <c r="J10" i="2" s="1"/>
  <c r="G9" i="2"/>
  <c r="G11" i="2"/>
  <c r="G12" i="2"/>
  <c r="G14" i="2"/>
  <c r="G15" i="2"/>
  <c r="G17" i="2"/>
  <c r="G18" i="2"/>
  <c r="G21" i="2"/>
  <c r="G22" i="2"/>
  <c r="G23" i="2"/>
  <c r="G24" i="2"/>
  <c r="G25" i="2"/>
  <c r="G26" i="2"/>
  <c r="G28" i="2"/>
  <c r="G29" i="2"/>
  <c r="G30" i="2"/>
  <c r="G32" i="2"/>
  <c r="G33" i="2"/>
  <c r="G34" i="2"/>
  <c r="G36" i="2"/>
  <c r="G38" i="2" s="1"/>
  <c r="G37" i="2"/>
  <c r="G39" i="2"/>
  <c r="G40" i="2"/>
  <c r="G42" i="2"/>
  <c r="G43" i="2"/>
  <c r="G44" i="2"/>
  <c r="G46" i="2"/>
  <c r="G47" i="2"/>
  <c r="G48" i="2"/>
  <c r="G49" i="2"/>
  <c r="G50" i="2"/>
  <c r="G51" i="2" s="1"/>
  <c r="G52" i="2"/>
  <c r="G53" i="2"/>
  <c r="G54" i="2" s="1"/>
  <c r="G56" i="2"/>
  <c r="G57" i="2"/>
  <c r="G59" i="2"/>
  <c r="G60" i="2"/>
  <c r="G62" i="2"/>
  <c r="G63" i="2"/>
  <c r="G65" i="2"/>
  <c r="G67" i="2" s="1"/>
  <c r="G66" i="2"/>
  <c r="G68" i="2"/>
  <c r="G69" i="2"/>
  <c r="G71" i="2"/>
  <c r="G72" i="2"/>
  <c r="G74" i="2"/>
  <c r="G75" i="2"/>
  <c r="G76" i="2"/>
  <c r="G78" i="2"/>
  <c r="G79" i="2"/>
  <c r="G80" i="2"/>
  <c r="G82" i="2"/>
  <c r="G83" i="2"/>
  <c r="G85" i="2"/>
  <c r="G86" i="2"/>
  <c r="G88" i="2"/>
  <c r="G89" i="2"/>
  <c r="G90" i="2"/>
  <c r="G92" i="2"/>
  <c r="G93" i="2"/>
  <c r="G95" i="2" s="1"/>
  <c r="G94" i="2"/>
  <c r="G96" i="2"/>
  <c r="G97" i="2"/>
  <c r="G98" i="2"/>
  <c r="G99" i="2"/>
  <c r="G101" i="2"/>
  <c r="G102" i="2"/>
  <c r="G104" i="2"/>
  <c r="G105" i="2"/>
  <c r="G107" i="2"/>
  <c r="G108" i="2"/>
  <c r="G110" i="2"/>
  <c r="G111" i="2"/>
  <c r="G113" i="2"/>
  <c r="G114" i="2"/>
  <c r="G116" i="2"/>
  <c r="G117" i="2"/>
  <c r="G119" i="2" s="1"/>
  <c r="G118" i="2"/>
  <c r="G120" i="2"/>
  <c r="G121" i="2"/>
  <c r="G122" i="2"/>
  <c r="G124" i="2" s="1"/>
  <c r="G123" i="2"/>
  <c r="G125" i="2"/>
  <c r="G127" i="2" s="1"/>
  <c r="G126" i="2"/>
  <c r="G128" i="2"/>
  <c r="G129" i="2"/>
  <c r="G130" i="2"/>
  <c r="G131" i="2"/>
  <c r="G132" i="2"/>
  <c r="G133" i="2"/>
  <c r="G134" i="2"/>
  <c r="G136" i="2" s="1"/>
  <c r="G135" i="2"/>
  <c r="G138" i="2"/>
  <c r="G139" i="2"/>
  <c r="G140" i="2"/>
  <c r="G142" i="2"/>
  <c r="G143" i="2"/>
  <c r="G145" i="2"/>
  <c r="G146" i="2"/>
  <c r="G148" i="2"/>
  <c r="G149" i="2"/>
  <c r="G150" i="2"/>
  <c r="G151" i="2"/>
  <c r="G152" i="2"/>
  <c r="G153" i="2"/>
  <c r="G154" i="2"/>
  <c r="G155" i="2"/>
  <c r="G157" i="2"/>
  <c r="G158" i="2"/>
  <c r="G159" i="2"/>
  <c r="G161" i="2"/>
  <c r="G162" i="2"/>
  <c r="G163" i="2"/>
  <c r="G165" i="2"/>
  <c r="G166" i="2"/>
  <c r="G167" i="2"/>
  <c r="G169" i="2"/>
  <c r="G170" i="2"/>
  <c r="G171" i="2"/>
  <c r="G172" i="2"/>
  <c r="G174" i="2"/>
  <c r="G175" i="2"/>
  <c r="G176" i="2"/>
  <c r="G177" i="2"/>
  <c r="G179" i="2"/>
  <c r="G180" i="2"/>
  <c r="G181" i="2"/>
  <c r="G187" i="2"/>
  <c r="G188" i="2"/>
  <c r="G192" i="2"/>
  <c r="G194" i="2"/>
  <c r="G195" i="2"/>
  <c r="G197" i="2"/>
  <c r="G198" i="2"/>
  <c r="G199" i="2"/>
  <c r="G200" i="2"/>
  <c r="G201" i="2"/>
  <c r="G202" i="2"/>
  <c r="G206" i="2"/>
  <c r="G209" i="2"/>
  <c r="G210" i="2"/>
  <c r="G212" i="2"/>
  <c r="G213" i="2"/>
  <c r="G215" i="2" s="1"/>
  <c r="G214" i="2"/>
  <c r="G217" i="2"/>
  <c r="G218" i="2"/>
  <c r="G221" i="2"/>
  <c r="G223" i="2"/>
  <c r="G224" i="2"/>
  <c r="G226" i="2"/>
  <c r="G227" i="2"/>
  <c r="G228" i="2"/>
  <c r="G229" i="2"/>
  <c r="G230" i="2"/>
  <c r="G231" i="2"/>
  <c r="G232" i="2"/>
  <c r="G234" i="2"/>
  <c r="G235" i="2"/>
  <c r="G236" i="2"/>
  <c r="G238" i="2"/>
  <c r="G240" i="2"/>
  <c r="G241" i="2"/>
  <c r="G242" i="2"/>
  <c r="G243" i="2"/>
  <c r="G244" i="2"/>
  <c r="G245" i="2"/>
  <c r="G246" i="2"/>
  <c r="G248" i="2"/>
  <c r="G249" i="2"/>
  <c r="G250" i="2"/>
  <c r="G251" i="2"/>
  <c r="G252" i="2"/>
  <c r="G254" i="2"/>
  <c r="G255" i="2"/>
  <c r="G257" i="2"/>
  <c r="G258" i="2"/>
  <c r="G259" i="2"/>
  <c r="G261" i="2"/>
  <c r="G263" i="2"/>
  <c r="G264" i="2"/>
  <c r="G265" i="2"/>
  <c r="G266" i="2"/>
  <c r="G267" i="2"/>
  <c r="G269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8" i="2"/>
  <c r="G295" i="2"/>
  <c r="G296" i="2" s="1"/>
  <c r="G8" i="2"/>
  <c r="G10" i="2" s="1"/>
  <c r="S39" i="2" l="1"/>
  <c r="S41" i="2" s="1"/>
  <c r="Q41" i="2"/>
  <c r="M31" i="2"/>
  <c r="P81" i="2"/>
  <c r="S290" i="2"/>
  <c r="S279" i="2"/>
  <c r="S267" i="2"/>
  <c r="S254" i="2"/>
  <c r="S256" i="2" s="1"/>
  <c r="Q256" i="2"/>
  <c r="S174" i="2"/>
  <c r="S161" i="2"/>
  <c r="S149" i="2"/>
  <c r="S134" i="2"/>
  <c r="S136" i="2" s="1"/>
  <c r="Q136" i="2"/>
  <c r="S108" i="2"/>
  <c r="S94" i="2"/>
  <c r="S80" i="2"/>
  <c r="S66" i="2"/>
  <c r="S11" i="2"/>
  <c r="S13" i="2" s="1"/>
  <c r="Q13" i="2"/>
  <c r="G64" i="2"/>
  <c r="J115" i="2"/>
  <c r="J87" i="2"/>
  <c r="J31" i="2"/>
  <c r="M219" i="2"/>
  <c r="M193" i="2"/>
  <c r="M58" i="2"/>
  <c r="P268" i="2"/>
  <c r="P106" i="2"/>
  <c r="R268" i="2"/>
  <c r="S198" i="2"/>
  <c r="R109" i="2"/>
  <c r="S50" i="2"/>
  <c r="S51" i="2" s="1"/>
  <c r="Q51" i="2"/>
  <c r="S37" i="2"/>
  <c r="S24" i="2"/>
  <c r="G35" i="2"/>
  <c r="J58" i="2"/>
  <c r="P247" i="2"/>
  <c r="Q203" i="2"/>
  <c r="S148" i="2"/>
  <c r="S133" i="2"/>
  <c r="S121" i="2"/>
  <c r="S107" i="2"/>
  <c r="S93" i="2"/>
  <c r="Q95" i="2"/>
  <c r="S79" i="2"/>
  <c r="S65" i="2"/>
  <c r="S67" i="2" s="1"/>
  <c r="Q67" i="2"/>
  <c r="R38" i="2"/>
  <c r="S9" i="2"/>
  <c r="G61" i="2"/>
  <c r="M247" i="2"/>
  <c r="M136" i="2"/>
  <c r="P103" i="2"/>
  <c r="P77" i="2"/>
  <c r="P27" i="2"/>
  <c r="R81" i="2"/>
  <c r="Q38" i="2"/>
  <c r="S23" i="2"/>
  <c r="G31" i="2"/>
  <c r="J268" i="2"/>
  <c r="J270" i="2" s="1"/>
  <c r="J136" i="2"/>
  <c r="M109" i="2"/>
  <c r="P270" i="2"/>
  <c r="S277" i="2"/>
  <c r="S251" i="2"/>
  <c r="S240" i="2"/>
  <c r="Q247" i="2"/>
  <c r="S227" i="2"/>
  <c r="S192" i="2"/>
  <c r="S171" i="2"/>
  <c r="S173" i="2" s="1"/>
  <c r="S158" i="2"/>
  <c r="S160" i="2" s="1"/>
  <c r="S146" i="2"/>
  <c r="S132" i="2"/>
  <c r="S120" i="2"/>
  <c r="S105" i="2"/>
  <c r="S92" i="2"/>
  <c r="S78" i="2"/>
  <c r="Q81" i="2"/>
  <c r="Q91" i="2" s="1"/>
  <c r="S63" i="2"/>
  <c r="G233" i="2"/>
  <c r="G115" i="2"/>
  <c r="G87" i="2"/>
  <c r="J247" i="2"/>
  <c r="J215" i="2"/>
  <c r="J109" i="2"/>
  <c r="M270" i="2"/>
  <c r="M189" i="2"/>
  <c r="M81" i="2"/>
  <c r="P100" i="2"/>
  <c r="P73" i="2"/>
  <c r="P19" i="2"/>
  <c r="R106" i="2"/>
  <c r="S34" i="2"/>
  <c r="S22" i="2"/>
  <c r="S8" i="2"/>
  <c r="G256" i="2"/>
  <c r="G203" i="2"/>
  <c r="J189" i="2"/>
  <c r="J81" i="2"/>
  <c r="P237" i="2"/>
  <c r="P45" i="2"/>
  <c r="S238" i="2"/>
  <c r="S145" i="2"/>
  <c r="S147" i="2" s="1"/>
  <c r="S131" i="2"/>
  <c r="S118" i="2"/>
  <c r="S104" i="2"/>
  <c r="Q106" i="2"/>
  <c r="S90" i="2"/>
  <c r="S76" i="2"/>
  <c r="S62" i="2"/>
  <c r="S64" i="2" s="1"/>
  <c r="Q64" i="2"/>
  <c r="G237" i="2"/>
  <c r="G112" i="2"/>
  <c r="G84" i="2"/>
  <c r="J106" i="2"/>
  <c r="M237" i="2"/>
  <c r="M211" i="2"/>
  <c r="R119" i="2"/>
  <c r="S21" i="2"/>
  <c r="M27" i="2"/>
  <c r="S117" i="2"/>
  <c r="S119" i="2" s="1"/>
  <c r="Q119" i="2"/>
  <c r="Q27" i="2"/>
  <c r="G109" i="2"/>
  <c r="J237" i="2"/>
  <c r="J211" i="2"/>
  <c r="J297" i="2"/>
  <c r="J103" i="2"/>
  <c r="J77" i="2"/>
  <c r="J91" i="2" s="1"/>
  <c r="J27" i="2"/>
  <c r="M260" i="2"/>
  <c r="M207" i="2"/>
  <c r="P233" i="2"/>
  <c r="P95" i="2"/>
  <c r="P67" i="2"/>
  <c r="P13" i="2"/>
  <c r="S46" i="2"/>
  <c r="S32" i="2"/>
  <c r="Q35" i="2"/>
  <c r="G81" i="2"/>
  <c r="M233" i="2"/>
  <c r="S261" i="2"/>
  <c r="S248" i="2"/>
  <c r="S253" i="2" s="1"/>
  <c r="Q253" i="2"/>
  <c r="S223" i="2"/>
  <c r="S225" i="2" s="1"/>
  <c r="Q225" i="2"/>
  <c r="S182" i="2"/>
  <c r="S103" i="2"/>
  <c r="S74" i="2"/>
  <c r="Q77" i="2"/>
  <c r="Q61" i="2"/>
  <c r="G225" i="2"/>
  <c r="J73" i="2"/>
  <c r="J19" i="2"/>
  <c r="M256" i="2"/>
  <c r="M297" i="2"/>
  <c r="M127" i="2"/>
  <c r="M45" i="2"/>
  <c r="P64" i="2"/>
  <c r="G270" i="2"/>
  <c r="G253" i="2"/>
  <c r="J207" i="2"/>
  <c r="J233" i="2"/>
  <c r="J127" i="2"/>
  <c r="J45" i="2"/>
  <c r="M70" i="2"/>
  <c r="M16" i="2"/>
  <c r="S259" i="2"/>
  <c r="S246" i="2"/>
  <c r="S234" i="2"/>
  <c r="S237" i="2" s="1"/>
  <c r="Q237" i="2"/>
  <c r="S179" i="2"/>
  <c r="S166" i="2"/>
  <c r="S168" i="2" s="1"/>
  <c r="S153" i="2"/>
  <c r="S140" i="2"/>
  <c r="S128" i="2"/>
  <c r="S114" i="2"/>
  <c r="S99" i="2"/>
  <c r="S86" i="2"/>
  <c r="S72" i="2"/>
  <c r="S57" i="2"/>
  <c r="R31" i="2"/>
  <c r="S17" i="2"/>
  <c r="S19" i="2" s="1"/>
  <c r="Q19" i="2"/>
  <c r="G103" i="2"/>
  <c r="G77" i="2"/>
  <c r="G19" i="2"/>
  <c r="J256" i="2"/>
  <c r="J70" i="2"/>
  <c r="J16" i="2"/>
  <c r="M124" i="2"/>
  <c r="M41" i="2"/>
  <c r="P61" i="2"/>
  <c r="P35" i="2"/>
  <c r="S209" i="2"/>
  <c r="R115" i="2"/>
  <c r="R100" i="2"/>
  <c r="R87" i="2"/>
  <c r="S43" i="2"/>
  <c r="S29" i="2"/>
  <c r="S31" i="2" s="1"/>
  <c r="Q31" i="2"/>
  <c r="G260" i="2"/>
  <c r="J124" i="2"/>
  <c r="J41" i="2"/>
  <c r="M95" i="2"/>
  <c r="M67" i="2"/>
  <c r="M13" i="2"/>
  <c r="S258" i="2"/>
  <c r="S245" i="2"/>
  <c r="S177" i="2"/>
  <c r="S165" i="2"/>
  <c r="S152" i="2"/>
  <c r="S139" i="2"/>
  <c r="S141" i="2" s="1"/>
  <c r="S126" i="2"/>
  <c r="S113" i="2"/>
  <c r="S115" i="2" s="1"/>
  <c r="Q115" i="2"/>
  <c r="S98" i="2"/>
  <c r="S100" i="2" s="1"/>
  <c r="S85" i="2"/>
  <c r="S71" i="2"/>
  <c r="Q73" i="2"/>
  <c r="S56" i="2"/>
  <c r="R45" i="2"/>
  <c r="S15" i="2"/>
  <c r="S122" i="2"/>
  <c r="S124" i="2" s="1"/>
  <c r="G287" i="2"/>
  <c r="G100" i="2"/>
  <c r="G73" i="2"/>
  <c r="G45" i="2"/>
  <c r="G16" i="2"/>
  <c r="J95" i="2"/>
  <c r="J67" i="2"/>
  <c r="J13" i="2"/>
  <c r="M38" i="2"/>
  <c r="M91" i="2" s="1"/>
  <c r="P253" i="2"/>
  <c r="P225" i="2"/>
  <c r="P87" i="2"/>
  <c r="P31" i="2"/>
  <c r="R260" i="2"/>
  <c r="Q58" i="2"/>
  <c r="S42" i="2"/>
  <c r="Q45" i="2"/>
  <c r="S28" i="2"/>
  <c r="R16" i="2"/>
  <c r="M253" i="2"/>
  <c r="M203" i="2"/>
  <c r="P10" i="2"/>
  <c r="P58" i="2"/>
  <c r="S257" i="2"/>
  <c r="S260" i="2" s="1"/>
  <c r="Q260" i="2"/>
  <c r="S176" i="2"/>
  <c r="S125" i="2"/>
  <c r="Q127" i="2"/>
  <c r="R54" i="2"/>
  <c r="S14" i="2"/>
  <c r="Q16" i="2"/>
  <c r="J260" i="2"/>
  <c r="G268" i="2"/>
  <c r="G70" i="2"/>
  <c r="G41" i="2"/>
  <c r="G13" i="2"/>
  <c r="J64" i="2"/>
  <c r="M119" i="2"/>
  <c r="P112" i="2"/>
  <c r="P84" i="2"/>
  <c r="P91" i="2" s="1"/>
  <c r="P54" i="2"/>
  <c r="S53" i="2"/>
  <c r="S54" i="2" s="1"/>
  <c r="Q54" i="2"/>
  <c r="G106" i="2"/>
  <c r="G247" i="2"/>
  <c r="P287" i="2"/>
  <c r="Q233" i="2"/>
  <c r="S112" i="2"/>
  <c r="S82" i="2"/>
  <c r="S84" i="2" s="1"/>
  <c r="Q84" i="2"/>
  <c r="S68" i="2"/>
  <c r="S70" i="2" s="1"/>
  <c r="Q70" i="2"/>
  <c r="J287" i="2"/>
  <c r="S278" i="2"/>
  <c r="S266" i="2"/>
  <c r="S268" i="2" s="1"/>
  <c r="Q268" i="2"/>
  <c r="Q270" i="2" s="1"/>
  <c r="S283" i="2"/>
  <c r="S265" i="2"/>
  <c r="S286" i="2"/>
  <c r="S276" i="2"/>
  <c r="S285" i="2"/>
  <c r="S275" i="2"/>
  <c r="Q287" i="2"/>
  <c r="S273" i="2"/>
  <c r="S59" i="2"/>
  <c r="S61" i="2" s="1"/>
  <c r="S36" i="2"/>
  <c r="S38" i="2" s="1"/>
  <c r="S289" i="2"/>
  <c r="S288" i="2"/>
  <c r="S295" i="2"/>
  <c r="S296" i="2" s="1"/>
  <c r="S292" i="2"/>
  <c r="S291" i="2"/>
  <c r="R136" i="2"/>
  <c r="Q109" i="2"/>
  <c r="P124" i="2"/>
  <c r="R253" i="2"/>
  <c r="R61" i="2"/>
  <c r="Q112" i="2"/>
  <c r="P119" i="2"/>
  <c r="Q103" i="2"/>
  <c r="R256" i="2"/>
  <c r="R70" i="2"/>
  <c r="R173" i="2"/>
  <c r="R160" i="2"/>
  <c r="R233" i="2"/>
  <c r="R84" i="2"/>
  <c r="W222" i="2"/>
  <c r="R247" i="2"/>
  <c r="R77" i="2"/>
  <c r="R64" i="2"/>
  <c r="V222" i="2"/>
  <c r="R225" i="2"/>
  <c r="R237" i="2"/>
  <c r="R168" i="2"/>
  <c r="P115" i="2"/>
  <c r="R287" i="2"/>
  <c r="R73" i="2"/>
  <c r="Q100" i="2"/>
  <c r="Q87" i="2"/>
  <c r="R178" i="2"/>
  <c r="R127" i="2"/>
  <c r="R67" i="2"/>
  <c r="R95" i="2"/>
  <c r="S178" i="2" l="1"/>
  <c r="S10" i="2"/>
  <c r="S81" i="2"/>
  <c r="S95" i="2"/>
  <c r="S109" i="2"/>
  <c r="S106" i="2"/>
  <c r="S35" i="2"/>
  <c r="S156" i="2"/>
  <c r="S287" i="2"/>
  <c r="Q297" i="2"/>
  <c r="S45" i="2"/>
  <c r="P297" i="2"/>
  <c r="S73" i="2"/>
  <c r="S77" i="2"/>
  <c r="S247" i="2"/>
  <c r="S16" i="2"/>
  <c r="S270" i="2"/>
  <c r="S127" i="2"/>
  <c r="S137" i="2" s="1"/>
  <c r="S87" i="2"/>
  <c r="O268" i="2"/>
  <c r="O270" i="2" s="1"/>
  <c r="O260" i="2"/>
  <c r="F55" i="2" l="1"/>
  <c r="F58" i="2" s="1"/>
  <c r="F20" i="2"/>
  <c r="F27" i="2" s="1"/>
  <c r="F91" i="2" l="1"/>
  <c r="G20" i="2"/>
  <c r="G27" i="2" s="1"/>
  <c r="R20" i="2"/>
  <c r="R27" i="2" s="1"/>
  <c r="R55" i="2"/>
  <c r="S55" i="2" s="1"/>
  <c r="S58" i="2" s="1"/>
  <c r="G55" i="2"/>
  <c r="G58" i="2" s="1"/>
  <c r="G91" i="2" s="1"/>
  <c r="S20" i="2" l="1"/>
  <c r="S27" i="2" s="1"/>
  <c r="S91" i="2" s="1"/>
  <c r="R58" i="2"/>
  <c r="R91" i="2" l="1"/>
  <c r="O221" i="2"/>
  <c r="N221" i="2"/>
  <c r="O220" i="2"/>
  <c r="R220" i="2" s="1"/>
  <c r="N220" i="2"/>
  <c r="P220" i="2" s="1"/>
  <c r="O218" i="2"/>
  <c r="R218" i="2" s="1"/>
  <c r="N218" i="2"/>
  <c r="O217" i="2"/>
  <c r="R217" i="2" s="1"/>
  <c r="N217" i="2"/>
  <c r="O216" i="2"/>
  <c r="O219" i="2" s="1"/>
  <c r="N216" i="2"/>
  <c r="N219" i="2" s="1"/>
  <c r="O214" i="2"/>
  <c r="R214" i="2" s="1"/>
  <c r="N214" i="2"/>
  <c r="O213" i="2"/>
  <c r="O215" i="2" s="1"/>
  <c r="N213" i="2"/>
  <c r="N215" i="2" s="1"/>
  <c r="O212" i="2"/>
  <c r="R212" i="2" s="1"/>
  <c r="N212" i="2"/>
  <c r="O210" i="2"/>
  <c r="O208" i="2"/>
  <c r="O211" i="2" s="1"/>
  <c r="N208" i="2"/>
  <c r="N211" i="2" s="1"/>
  <c r="O206" i="2"/>
  <c r="R206" i="2" s="1"/>
  <c r="N206" i="2"/>
  <c r="O205" i="2"/>
  <c r="O207" i="2" s="1"/>
  <c r="N205" i="2"/>
  <c r="N207" i="2" s="1"/>
  <c r="O204" i="2"/>
  <c r="R204" i="2" s="1"/>
  <c r="N204" i="2"/>
  <c r="O202" i="2"/>
  <c r="O200" i="2"/>
  <c r="O197" i="2"/>
  <c r="O203" i="2" s="1"/>
  <c r="O196" i="2"/>
  <c r="R196" i="2" s="1"/>
  <c r="N196" i="2"/>
  <c r="P196" i="2" s="1"/>
  <c r="O195" i="2"/>
  <c r="R195" i="2" s="1"/>
  <c r="N195" i="2"/>
  <c r="O191" i="2"/>
  <c r="O193" i="2" s="1"/>
  <c r="N191" i="2"/>
  <c r="N193" i="2" s="1"/>
  <c r="O190" i="2"/>
  <c r="R190" i="2" s="1"/>
  <c r="N190" i="2"/>
  <c r="O188" i="2"/>
  <c r="O187" i="2"/>
  <c r="O186" i="2"/>
  <c r="O189" i="2" s="1"/>
  <c r="N186" i="2"/>
  <c r="N189" i="2" s="1"/>
  <c r="I194" i="2"/>
  <c r="H194" i="2"/>
  <c r="E220" i="2"/>
  <c r="E216" i="2"/>
  <c r="E219" i="2" s="1"/>
  <c r="E208" i="2"/>
  <c r="E211" i="2" s="1"/>
  <c r="E205" i="2"/>
  <c r="E207" i="2" s="1"/>
  <c r="E204" i="2"/>
  <c r="E196" i="2"/>
  <c r="E191" i="2"/>
  <c r="E193" i="2" s="1"/>
  <c r="E190" i="2"/>
  <c r="E186" i="2"/>
  <c r="E189" i="2" s="1"/>
  <c r="P208" i="2" l="1"/>
  <c r="R186" i="2"/>
  <c r="R189" i="2" s="1"/>
  <c r="R208" i="2"/>
  <c r="R213" i="2"/>
  <c r="R215" i="2" s="1"/>
  <c r="P205" i="2"/>
  <c r="P207" i="2" s="1"/>
  <c r="P186" i="2"/>
  <c r="P189" i="2" s="1"/>
  <c r="P216" i="2"/>
  <c r="R205" i="2"/>
  <c r="R207" i="2" s="1"/>
  <c r="R191" i="2"/>
  <c r="R193" i="2" s="1"/>
  <c r="R216" i="2"/>
  <c r="R219" i="2" s="1"/>
  <c r="R194" i="2"/>
  <c r="R221" i="2"/>
  <c r="P191" i="2"/>
  <c r="P193" i="2" s="1"/>
  <c r="P204" i="2"/>
  <c r="P213" i="2"/>
  <c r="P215" i="2" s="1"/>
  <c r="Q213" i="2"/>
  <c r="G204" i="2"/>
  <c r="Q204" i="2"/>
  <c r="S204" i="2" s="1"/>
  <c r="P217" i="2"/>
  <c r="Q217" i="2"/>
  <c r="S217" i="2" s="1"/>
  <c r="G216" i="2"/>
  <c r="G219" i="2" s="1"/>
  <c r="Q216" i="2"/>
  <c r="P195" i="2"/>
  <c r="Q195" i="2"/>
  <c r="S195" i="2" s="1"/>
  <c r="R200" i="2"/>
  <c r="S200" i="2" s="1"/>
  <c r="P200" i="2"/>
  <c r="R202" i="2"/>
  <c r="S202" i="2" s="1"/>
  <c r="P202" i="2"/>
  <c r="G186" i="2"/>
  <c r="G189" i="2" s="1"/>
  <c r="Q186" i="2"/>
  <c r="P214" i="2"/>
  <c r="Q214" i="2"/>
  <c r="S214" i="2" s="1"/>
  <c r="G196" i="2"/>
  <c r="Q196" i="2"/>
  <c r="S196" i="2" s="1"/>
  <c r="G205" i="2"/>
  <c r="G207" i="2" s="1"/>
  <c r="Q205" i="2"/>
  <c r="Q207" i="2" s="1"/>
  <c r="J194" i="2"/>
  <c r="Q194" i="2"/>
  <c r="R187" i="2"/>
  <c r="S187" i="2" s="1"/>
  <c r="P187" i="2"/>
  <c r="R188" i="2"/>
  <c r="S188" i="2" s="1"/>
  <c r="P188" i="2"/>
  <c r="P210" i="2"/>
  <c r="R210" i="2"/>
  <c r="S210" i="2" s="1"/>
  <c r="Q190" i="2"/>
  <c r="S190" i="2" s="1"/>
  <c r="G190" i="2"/>
  <c r="G191" i="2"/>
  <c r="G193" i="2" s="1"/>
  <c r="Q191" i="2"/>
  <c r="R197" i="2"/>
  <c r="S197" i="2" s="1"/>
  <c r="S203" i="2" s="1"/>
  <c r="P197" i="2"/>
  <c r="P203" i="2" s="1"/>
  <c r="P218" i="2"/>
  <c r="Q218" i="2"/>
  <c r="S218" i="2" s="1"/>
  <c r="Q208" i="2"/>
  <c r="G208" i="2"/>
  <c r="G211" i="2" s="1"/>
  <c r="Q220" i="2"/>
  <c r="S220" i="2" s="1"/>
  <c r="G220" i="2"/>
  <c r="Q221" i="2"/>
  <c r="P221" i="2"/>
  <c r="P206" i="2"/>
  <c r="Q206" i="2"/>
  <c r="S206" i="2" s="1"/>
  <c r="P190" i="2"/>
  <c r="Q212" i="2"/>
  <c r="S212" i="2" s="1"/>
  <c r="P212" i="2"/>
  <c r="O184" i="2"/>
  <c r="O185" i="2" s="1"/>
  <c r="N184" i="2"/>
  <c r="N185" i="2" s="1"/>
  <c r="E184" i="2"/>
  <c r="E185" i="2" s="1"/>
  <c r="S213" i="2" l="1"/>
  <c r="S215" i="2" s="1"/>
  <c r="Q215" i="2"/>
  <c r="S191" i="2"/>
  <c r="S193" i="2" s="1"/>
  <c r="Q193" i="2"/>
  <c r="P211" i="2"/>
  <c r="S208" i="2"/>
  <c r="S211" i="2" s="1"/>
  <c r="Q211" i="2"/>
  <c r="S221" i="2"/>
  <c r="Q219" i="2"/>
  <c r="P219" i="2"/>
  <c r="S194" i="2"/>
  <c r="S205" i="2"/>
  <c r="S207" i="2" s="1"/>
  <c r="S186" i="2"/>
  <c r="S189" i="2" s="1"/>
  <c r="S216" i="2"/>
  <c r="S219" i="2" s="1"/>
  <c r="R184" i="2"/>
  <c r="R185" i="2" s="1"/>
  <c r="Q189" i="2"/>
  <c r="R203" i="2"/>
  <c r="R211" i="2"/>
  <c r="P184" i="2"/>
  <c r="P185" i="2" s="1"/>
  <c r="R270" i="2"/>
  <c r="G184" i="2"/>
  <c r="G185" i="2" s="1"/>
  <c r="G297" i="2" s="1"/>
  <c r="Q184" i="2"/>
  <c r="S184" i="2" l="1"/>
  <c r="S185" i="2" s="1"/>
  <c r="S222" i="2" s="1"/>
  <c r="S297" i="2" s="1"/>
  <c r="Q185" i="2"/>
  <c r="R297" i="2"/>
  <c r="E296" i="2" l="1"/>
</calcChain>
</file>

<file path=xl/sharedStrings.xml><?xml version="1.0" encoding="utf-8"?>
<sst xmlns="http://schemas.openxmlformats.org/spreadsheetml/2006/main" count="328" uniqueCount="262">
  <si>
    <t>Sl.No.</t>
  </si>
  <si>
    <t>Name of the Unit/AICRP/Nwtwork Project/ATARI etc.</t>
  </si>
  <si>
    <t>NEH</t>
  </si>
  <si>
    <t>TSP</t>
  </si>
  <si>
    <t>SCSP</t>
  </si>
  <si>
    <t xml:space="preserve">General </t>
  </si>
  <si>
    <t xml:space="preserve">Capital </t>
  </si>
  <si>
    <t>Capital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</si>
  <si>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</si>
  <si>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</si>
  <si>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</si>
  <si>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</si>
  <si>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</si>
  <si>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</si>
  <si>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</si>
  <si>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</si>
  <si>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</si>
  <si>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</si>
  <si>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</si>
  <si>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</si>
  <si>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</si>
  <si>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</si>
  <si>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</si>
  <si>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</si>
  <si>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</si>
  <si>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</si>
  <si>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</si>
  <si>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</si>
  <si>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</si>
  <si>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</si>
  <si>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</si>
  <si>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</si>
  <si>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</si>
  <si>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</si>
  <si>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AICRP on Crop Pest Management(soil arthropod, agri. acrology, vertebrate pest management)</t>
  </si>
  <si>
    <t>AINP on Emerging Pests (UG 99, Wheat Blast, Sclerotinia Stem stem rot, red rot, locust, fall Army Worm)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</si>
  <si>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</si>
  <si>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</si>
  <si>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</si>
  <si>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</si>
  <si>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</si>
  <si>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</si>
  <si>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</si>
  <si>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</si>
  <si>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</si>
  <si>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</si>
  <si>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</si>
  <si>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</si>
  <si>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</si>
  <si>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</si>
  <si>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</si>
  <si>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</si>
  <si>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</si>
  <si>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</si>
  <si>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</si>
  <si>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</si>
  <si>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</si>
  <si>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</si>
  <si>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</si>
  <si>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</si>
  <si>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</si>
  <si>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</si>
  <si>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National Centre for Honey Bees and Pollinator Research Morena, MP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</si>
  <si>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</si>
  <si>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</si>
  <si>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</si>
  <si>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</si>
  <si>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</si>
  <si>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</si>
  <si>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</si>
  <si>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</si>
  <si>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</si>
  <si>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</si>
  <si>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</si>
  <si>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</si>
  <si>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</si>
  <si>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</si>
  <si>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</si>
  <si>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</si>
  <si>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</si>
  <si>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</si>
  <si>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</si>
  <si>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</si>
  <si>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</si>
  <si>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</si>
  <si>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</si>
  <si>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</si>
  <si>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</si>
  <si>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</si>
  <si>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</si>
  <si>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</si>
  <si>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</si>
  <si>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</si>
  <si>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</si>
  <si>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</si>
  <si>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</si>
  <si>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</si>
  <si>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</si>
  <si>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</si>
  <si>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</si>
  <si>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</si>
  <si>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</si>
  <si>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</si>
  <si>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</si>
  <si>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</si>
  <si>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Network on Sheep Improvement, CSWRI, Avikanagar</t>
  </si>
  <si>
    <t>IVRI, Izatnagar</t>
  </si>
  <si>
    <t>Outreach Prog, on Ethno vety. Medicine,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</si>
  <si>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</si>
  <si>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</si>
  <si>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</si>
  <si>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</si>
  <si>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</si>
  <si>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</si>
  <si>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</si>
  <si>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</si>
  <si>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</si>
  <si>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</si>
  <si>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</si>
  <si>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</si>
  <si>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</si>
  <si>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</si>
  <si>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</si>
  <si>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</si>
  <si>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</si>
  <si>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</si>
  <si>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</si>
  <si>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</si>
  <si>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</si>
  <si>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</si>
  <si>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</si>
  <si>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</si>
  <si>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</si>
  <si>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</si>
  <si>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</si>
  <si>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</si>
  <si>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</si>
  <si>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</si>
  <si>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</si>
  <si>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</si>
  <si>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</si>
  <si>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</si>
  <si>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</si>
  <si>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</si>
  <si>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</si>
  <si>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</si>
  <si>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</si>
  <si>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</si>
  <si>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</si>
  <si>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</si>
  <si>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</si>
  <si>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</si>
  <si>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</si>
  <si>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</si>
  <si>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</si>
  <si>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</si>
  <si>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</si>
  <si>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</si>
  <si>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</si>
  <si>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</si>
  <si>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</si>
  <si>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</si>
  <si>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</si>
  <si>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</si>
  <si>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</si>
  <si>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</si>
  <si>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</si>
  <si>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</si>
  <si>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</si>
  <si>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</si>
  <si>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</si>
  <si>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</si>
  <si>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</si>
  <si>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</si>
  <si>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</si>
  <si>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</si>
  <si>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</si>
  <si>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</si>
  <si>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</si>
  <si>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</si>
  <si>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</si>
  <si>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</si>
  <si>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</si>
  <si>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</si>
  <si>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</si>
  <si>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</si>
  <si>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>NINFET, Kolkata</t>
  </si>
  <si>
    <t>TOTAL AGRICULTURAL ENGINEERING</t>
  </si>
  <si>
    <t>IASRI including CABin, New Delhi</t>
  </si>
  <si>
    <t>NIAP &amp; PR, New Delhi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</si>
  <si>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</si>
  <si>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</si>
  <si>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</si>
  <si>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</si>
  <si>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</si>
  <si>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</si>
  <si>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</si>
  <si>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</si>
  <si>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</si>
  <si>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</si>
  <si>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</si>
  <si>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</si>
  <si>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</si>
  <si>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</si>
  <si>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</si>
  <si>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</si>
  <si>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TOTAL AGRICULTURAL EXTENSION</t>
  </si>
  <si>
    <t>NAHEP (EAP)</t>
  </si>
  <si>
    <t>Total NAHEP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</si>
  <si>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</si>
  <si>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</si>
  <si>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</si>
  <si>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</si>
  <si>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</si>
  <si>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</si>
  <si>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</si>
  <si>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KVK PORTAL (iasri)</t>
  </si>
  <si>
    <t>ICAR HQRS</t>
  </si>
  <si>
    <t>Reserve</t>
  </si>
  <si>
    <t>Disaster&amp; Emergency Fund</t>
  </si>
  <si>
    <t>ICT Research Depository</t>
  </si>
  <si>
    <t>NAIF</t>
  </si>
  <si>
    <t>TOTAL ICAR Hqrs</t>
  </si>
  <si>
    <t xml:space="preserve">AINP-AMR, NBFGR, Lucknow </t>
  </si>
  <si>
    <t>AINP Orn. CMFRI, Kochi</t>
  </si>
  <si>
    <t xml:space="preserve">AICRP on PET (PEASEM), CIPHET, Ludhiana </t>
  </si>
  <si>
    <t>RS for Makhana, Darbhanga</t>
  </si>
  <si>
    <t>ONEH/TSP/SCSP</t>
  </si>
  <si>
    <t>I</t>
  </si>
  <si>
    <t>II</t>
  </si>
  <si>
    <t>III</t>
  </si>
  <si>
    <t>IV</t>
  </si>
  <si>
    <t>V</t>
  </si>
  <si>
    <t>VI</t>
  </si>
  <si>
    <t>VII</t>
  </si>
  <si>
    <t>IX</t>
  </si>
  <si>
    <t>X</t>
  </si>
  <si>
    <t>XI</t>
  </si>
  <si>
    <t>BUDGET ESTIMATES 2023-24</t>
  </si>
  <si>
    <t>IISR Lucknow</t>
  </si>
  <si>
    <t>NASF</t>
  </si>
  <si>
    <t>NETWORK PROJECT NEMA</t>
  </si>
  <si>
    <t>ARYA</t>
  </si>
  <si>
    <t>FARMER FIRST</t>
  </si>
  <si>
    <t>Total</t>
  </si>
  <si>
    <t>AINP on Livestock and Poultry Product Safety</t>
  </si>
  <si>
    <t>AINP on One Health approach to Zoonotic Diseases (New)</t>
  </si>
  <si>
    <t>AINP on Challenging&amp; emerging diseases on animals NEW</t>
  </si>
  <si>
    <t>Advanced  Research Centre on Canines, IVRI NEW</t>
  </si>
  <si>
    <t>AINP on Diag. Imaging for mangement od surgical conditions in Animals., IVRI, Izatnagar</t>
  </si>
  <si>
    <t>Total Allocation</t>
  </si>
  <si>
    <t>Grand Total</t>
  </si>
  <si>
    <t>TOTAL AG. EDUCATION DIVISION</t>
  </si>
  <si>
    <t>Salary</t>
  </si>
  <si>
    <t>Pension</t>
  </si>
  <si>
    <t>(Amount in Lakh)</t>
  </si>
  <si>
    <t>Scheme and Non-scheme</t>
  </si>
  <si>
    <t>National Instt. Plant Biotechnology, New Delhi</t>
  </si>
  <si>
    <t>NCIPM, New Delhi</t>
  </si>
  <si>
    <t>NISA, Ranchi (erstwhile IINRG)</t>
  </si>
  <si>
    <t xml:space="preserve">NWP on HP VANR&amp;G, NISA, Ranchi </t>
  </si>
  <si>
    <t xml:space="preserve">NWP on CLIGR, NISA, Ranchi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</si>
</sst>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Arial"/>
      <family val="2"/>
    </font>
    <font>
      <b/>
      <u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 tint="0.14999847407452621"/>
      <name val="Times New Roman"/>
      <family val="1"/>
    </font>
    <font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2" fontId="2" fillId="0" borderId="1" xfId="0" applyNumberFormat="1" applyFont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5" borderId="1" xfId="0" applyNumberFormat="1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2" fontId="2" fillId="0" borderId="1" xfId="0" applyNumberFormat="1" applyFont="1" applyBorder="1" applyAlignment="1" applyProtection="1">
      <alignment horizontal="right" vertical="top"/>
      <protection locked="0"/>
    </xf>
    <xf numFmtId="2" fontId="5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5" borderId="0" xfId="0" applyFont="1" applyFill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2" fontId="5" fillId="2" borderId="0" xfId="0" applyNumberFormat="1" applyFont="1" applyFill="1" applyAlignment="1">
      <alignment vertical="top" wrapText="1"/>
    </xf>
    <xf numFmtId="2" fontId="5" fillId="2" borderId="0" xfId="0" applyNumberFormat="1" applyFont="1" applyFill="1" applyAlignment="1">
      <alignment horizontal="center" vertical="top" wrapText="1"/>
    </xf>
    <xf numFmtId="2" fontId="2" fillId="5" borderId="1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horizontal="right" wrapText="1"/>
    </xf>
    <xf numFmtId="2" fontId="1" fillId="3" borderId="0" xfId="0" applyNumberFormat="1" applyFont="1" applyFill="1" applyAlignment="1">
      <alignment horizontal="center" vertical="top" wrapText="1"/>
    </xf>
    <xf numFmtId="2" fontId="2" fillId="0" borderId="0" xfId="0" applyNumberFormat="1" applyFont="1" applyAlignment="1" applyProtection="1">
      <alignment vertical="top"/>
      <protection locked="0"/>
    </xf>
    <xf numFmtId="2" fontId="2" fillId="2" borderId="0" xfId="0" applyNumberFormat="1" applyFont="1" applyFill="1" applyAlignment="1" applyProtection="1">
      <alignment vertical="top"/>
      <protection locked="0"/>
    </xf>
    <xf numFmtId="2" fontId="2" fillId="4" borderId="0" xfId="0" applyNumberFormat="1" applyFont="1" applyFill="1" applyAlignment="1" applyProtection="1">
      <alignment vertical="top"/>
      <protection locked="0"/>
    </xf>
    <xf numFmtId="2" fontId="2" fillId="5" borderId="0" xfId="0" applyNumberFormat="1" applyFont="1" applyFill="1" applyAlignment="1">
      <alignment vertical="top"/>
    </xf>
    <xf numFmtId="2" fontId="3" fillId="0" borderId="0" xfId="0" applyNumberFormat="1" applyFont="1" applyAlignment="1">
      <alignment horizontal="right" vertical="top"/>
    </xf>
    <xf numFmtId="0" fontId="2" fillId="2" borderId="0" xfId="0" applyFont="1" applyFill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2" fontId="8" fillId="0" borderId="1" xfId="0" applyNumberFormat="1" applyFont="1" applyBorder="1" applyAlignment="1">
      <alignment vertical="top"/>
    </xf>
    <xf numFmtId="2" fontId="8" fillId="0" borderId="3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 wrapText="1"/>
    </xf>
    <xf numFmtId="2" fontId="9" fillId="7" borderId="1" xfId="0" applyNumberFormat="1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vertical="top" wrapText="1"/>
    </xf>
    <xf numFmtId="2" fontId="7" fillId="0" borderId="3" xfId="0" applyNumberFormat="1" applyFont="1" applyBorder="1" applyAlignment="1">
      <alignment vertical="top" wrapText="1"/>
    </xf>
    <xf numFmtId="2" fontId="8" fillId="2" borderId="3" xfId="0" applyNumberFormat="1" applyFont="1" applyFill="1" applyBorder="1" applyAlignment="1">
      <alignment vertical="top" wrapText="1"/>
    </xf>
    <xf numFmtId="2" fontId="7" fillId="2" borderId="3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/>
    </xf>
    <xf numFmtId="2" fontId="7" fillId="5" borderId="1" xfId="0" applyNumberFormat="1" applyFont="1" applyFill="1" applyBorder="1" applyAlignment="1">
      <alignment vertical="top" wrapText="1"/>
    </xf>
    <xf numFmtId="2" fontId="7" fillId="0" borderId="1" xfId="0" applyNumberFormat="1" applyFont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2" fontId="8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7" fillId="5" borderId="2" xfId="0" applyFont="1" applyFill="1" applyBorder="1" applyAlignment="1">
      <alignment horizontal="center" vertical="top"/>
    </xf>
    <xf numFmtId="2" fontId="7" fillId="5" borderId="2" xfId="0" applyNumberFormat="1" applyFont="1" applyFill="1" applyBorder="1" applyAlignment="1">
      <alignment vertical="top" wrapText="1"/>
    </xf>
    <xf numFmtId="2" fontId="11" fillId="0" borderId="1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vertical="top"/>
    </xf>
    <xf numFmtId="2" fontId="12" fillId="0" borderId="1" xfId="0" applyNumberFormat="1" applyFont="1" applyBorder="1" applyAlignment="1">
      <alignment horizontal="right" wrapText="1"/>
    </xf>
    <xf numFmtId="2" fontId="12" fillId="2" borderId="1" xfId="0" applyNumberFormat="1" applyFont="1" applyFill="1" applyBorder="1" applyAlignment="1" applyProtection="1">
      <alignment vertical="top"/>
      <protection locked="0"/>
    </xf>
    <xf numFmtId="2" fontId="12" fillId="4" borderId="1" xfId="0" applyNumberFormat="1" applyFont="1" applyFill="1" applyBorder="1" applyAlignment="1" applyProtection="1">
      <alignment vertical="top"/>
      <protection locked="0"/>
    </xf>
    <xf numFmtId="2" fontId="11" fillId="2" borderId="1" xfId="0" applyNumberFormat="1" applyFont="1" applyFill="1" applyBorder="1"/>
    <xf numFmtId="2" fontId="11" fillId="6" borderId="1" xfId="0" applyNumberFormat="1" applyFont="1" applyFill="1" applyBorder="1"/>
    <xf numFmtId="2" fontId="13" fillId="0" borderId="1" xfId="0" applyNumberFormat="1" applyFont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right" wrapText="1"/>
    </xf>
    <xf numFmtId="2" fontId="13" fillId="7" borderId="1" xfId="0" applyNumberFormat="1" applyFont="1" applyFill="1" applyBorder="1" applyAlignment="1">
      <alignment horizontal="right" wrapText="1"/>
    </xf>
    <xf numFmtId="2" fontId="12" fillId="0" borderId="1" xfId="0" applyNumberFormat="1" applyFont="1" applyBorder="1" applyAlignment="1" applyProtection="1">
      <alignment vertical="top"/>
      <protection locked="0"/>
    </xf>
    <xf numFmtId="2" fontId="11" fillId="2" borderId="1" xfId="0" applyNumberFormat="1" applyFont="1" applyFill="1" applyBorder="1" applyAlignment="1">
      <alignment vertical="top"/>
    </xf>
    <xf numFmtId="2" fontId="12" fillId="5" borderId="2" xfId="0" applyNumberFormat="1" applyFont="1" applyFill="1" applyBorder="1" applyAlignment="1">
      <alignment vertical="top"/>
    </xf>
    <xf numFmtId="2" fontId="11" fillId="0" borderId="3" xfId="0" applyNumberFormat="1" applyFont="1" applyBorder="1" applyAlignment="1">
      <alignment horizontal="right" wrapText="1"/>
    </xf>
    <xf numFmtId="2" fontId="11" fillId="0" borderId="1" xfId="0" applyNumberFormat="1" applyFont="1" applyBorder="1"/>
    <xf numFmtId="2" fontId="11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horizontal="right" vertical="top" wrapText="1"/>
    </xf>
    <xf numFmtId="2" fontId="11" fillId="2" borderId="3" xfId="0" applyNumberFormat="1" applyFont="1" applyFill="1" applyBorder="1" applyAlignment="1">
      <alignment horizontal="right" wrapText="1"/>
    </xf>
    <xf numFmtId="2" fontId="11" fillId="11" borderId="1" xfId="0" applyNumberFormat="1" applyFont="1" applyFill="1" applyBorder="1" applyAlignment="1">
      <alignment horizontal="right" wrapText="1"/>
    </xf>
    <xf numFmtId="2" fontId="11" fillId="0" borderId="1" xfId="0" applyNumberFormat="1" applyFont="1" applyBorder="1" applyAlignment="1">
      <alignment vertical="top" wrapText="1"/>
    </xf>
    <xf numFmtId="2" fontId="12" fillId="5" borderId="1" xfId="0" applyNumberFormat="1" applyFont="1" applyFill="1" applyBorder="1" applyAlignment="1">
      <alignment vertical="top"/>
    </xf>
    <xf numFmtId="2" fontId="11" fillId="2" borderId="1" xfId="0" applyNumberFormat="1" applyFont="1" applyFill="1" applyBorder="1" applyAlignment="1">
      <alignment horizontal="right"/>
    </xf>
    <xf numFmtId="2" fontId="11" fillId="8" borderId="1" xfId="0" applyNumberFormat="1" applyFont="1" applyFill="1" applyBorder="1" applyAlignment="1">
      <alignment horizontal="right"/>
    </xf>
    <xf numFmtId="2" fontId="11" fillId="9" borderId="1" xfId="0" applyNumberFormat="1" applyFont="1" applyFill="1" applyBorder="1" applyAlignment="1">
      <alignment horizontal="right"/>
    </xf>
    <xf numFmtId="2" fontId="11" fillId="10" borderId="1" xfId="0" applyNumberFormat="1" applyFont="1" applyFill="1" applyBorder="1" applyAlignment="1">
      <alignment horizontal="right"/>
    </xf>
    <xf numFmtId="2" fontId="14" fillId="2" borderId="1" xfId="0" applyNumberFormat="1" applyFont="1" applyFill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top"/>
    </xf>
    <xf numFmtId="2" fontId="12" fillId="0" borderId="1" xfId="0" applyNumberFormat="1" applyFont="1" applyBorder="1" applyAlignment="1" applyProtection="1">
      <alignment horizontal="right" vertical="top"/>
      <protection locked="0"/>
    </xf>
    <xf numFmtId="2" fontId="13" fillId="2" borderId="1" xfId="0" applyNumberFormat="1" applyFont="1" applyFill="1" applyBorder="1" applyAlignment="1">
      <alignment horizontal="right" vertical="top" wrapText="1"/>
    </xf>
    <xf numFmtId="2" fontId="12" fillId="5" borderId="1" xfId="0" applyNumberFormat="1" applyFont="1" applyFill="1" applyBorder="1" applyAlignment="1">
      <alignment horizontal="right" vertical="top"/>
    </xf>
    <xf numFmtId="2" fontId="15" fillId="2" borderId="1" xfId="0" applyNumberFormat="1" applyFont="1" applyFill="1" applyBorder="1" applyAlignment="1" applyProtection="1">
      <alignment vertical="top"/>
      <protection locked="0"/>
    </xf>
    <xf numFmtId="2" fontId="15" fillId="0" borderId="1" xfId="0" applyNumberFormat="1" applyFont="1" applyBorder="1" applyAlignment="1" applyProtection="1">
      <alignment vertical="top"/>
      <protection locked="0"/>
    </xf>
    <xf numFmtId="2" fontId="15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 applyProtection="1">
      <alignment vertical="top"/>
      <protection locked="0"/>
    </xf>
    <xf numFmtId="2" fontId="12" fillId="0" borderId="1" xfId="0" applyNumberFormat="1" applyFont="1" applyBorder="1" applyAlignment="1">
      <alignment vertical="top"/>
    </xf>
    <xf numFmtId="2" fontId="11" fillId="0" borderId="1" xfId="0" applyNumberFormat="1" applyFont="1" applyBorder="1" applyAlignment="1">
      <alignment vertical="center"/>
    </xf>
    <xf numFmtId="2" fontId="12" fillId="2" borderId="1" xfId="0" applyNumberFormat="1" applyFont="1" applyFill="1" applyBorder="1" applyAlignment="1">
      <alignment vertical="top"/>
    </xf>
    <xf numFmtId="2" fontId="6" fillId="3" borderId="3" xfId="0" applyNumberFormat="1" applyFont="1" applyFill="1" applyBorder="1" applyAlignment="1">
      <alignment horizontal="center" vertical="top" wrapText="1"/>
    </xf>
    <xf numFmtId="2" fontId="6" fillId="3" borderId="5" xfId="0" applyNumberFormat="1" applyFont="1" applyFill="1" applyBorder="1" applyAlignment="1">
      <alignment horizontal="center" vertical="top" wrapText="1"/>
    </xf>
    <xf numFmtId="2" fontId="5" fillId="2" borderId="0" xfId="0" applyNumberFormat="1" applyFont="1" applyFill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2" fontId="7" fillId="3" borderId="5" xfId="0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top" wrapText="1"/>
    </xf>
    <xf numFmtId="2" fontId="7" fillId="3" borderId="5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C303"/>
  <sheetViews>
    <sheetView tabSelected="1" view="pageBreakPreview" zoomScaleSheetLayoutView="100" workbookViewId="0">
      <pane xSplit="2" ySplit="7" topLeftCell="C245" activePane="bottomRight" state="frozen"/>
      <selection pane="topRight" activeCell="C1" sqref="C1"/>
      <selection pane="bottomLeft" activeCell="A8" sqref="A8"/>
      <selection pane="bottomRight" activeCell="B260" sqref="B260"/>
    </sheetView>
  </sheetViews>
  <sheetFormatPr defaultColWidth="9.140625" defaultRowHeight="20.100000000000001" customHeight="1" x14ac:dyDescent="0.25"/>
  <cols>
    <col min="1" max="1" width="5.5703125" style="12" customWidth="1"/>
    <col min="2" max="2" width="51.7109375" style="13" customWidth="1"/>
    <col min="3" max="3" width="16.7109375" style="13" customWidth="1"/>
    <col min="4" max="4" width="15.85546875" style="13" customWidth="1"/>
    <col min="5" max="5" width="15" style="11" customWidth="1"/>
    <col min="6" max="6" width="12.28515625" style="11" customWidth="1"/>
    <col min="7" max="7" width="15.140625" style="11" customWidth="1"/>
    <col min="8" max="8" width="13" style="11" customWidth="1"/>
    <col min="9" max="10" width="13.42578125" style="11" customWidth="1"/>
    <col min="11" max="11" width="13.28515625" style="11" customWidth="1"/>
    <col min="12" max="13" width="12.28515625" style="11" customWidth="1"/>
    <col min="14" max="14" width="12.85546875" style="11" customWidth="1"/>
    <col min="15" max="15" width="11.7109375" style="11" customWidth="1"/>
    <col min="16" max="16" width="13.140625" style="8" customWidth="1"/>
    <col min="17" max="17" width="13.5703125" style="8" customWidth="1"/>
    <col min="18" max="18" width="12.42578125" style="8" customWidth="1"/>
    <col min="19" max="21" width="15.28515625" style="8" customWidth="1"/>
    <col min="22" max="22" width="13.28515625" style="8" customWidth="1"/>
    <col min="23" max="23" width="10.42578125" style="8" customWidth="1"/>
    <col min="24" max="16384" width="9.140625" style="8"/>
  </cols>
  <sheetData>
    <row r="1" spans="1:21" s="6" customFormat="1" ht="13.5" customHeight="1" x14ac:dyDescent="0.25">
      <c r="B1" s="14"/>
      <c r="C1" s="14"/>
      <c r="D1" s="14"/>
    </row>
    <row r="2" spans="1:21" s="14" customFormat="1" ht="10.5" hidden="1" customHeight="1" x14ac:dyDescent="0.25">
      <c r="A2" s="97"/>
      <c r="B2" s="97"/>
      <c r="C2" s="15"/>
      <c r="D2" s="15"/>
    </row>
    <row r="3" spans="1:21" s="4" customFormat="1" ht="42.75" customHeight="1" x14ac:dyDescent="0.25">
      <c r="A3" s="7"/>
      <c r="B3" s="106" t="s">
        <v>238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24" t="s">
        <v>255</v>
      </c>
    </row>
    <row r="4" spans="1:21" ht="40.5" customHeight="1" x14ac:dyDescent="0.25">
      <c r="A4" s="98" t="s">
        <v>0</v>
      </c>
      <c r="B4" s="26" t="s">
        <v>1</v>
      </c>
      <c r="C4" s="102" t="s">
        <v>227</v>
      </c>
      <c r="D4" s="103"/>
      <c r="E4" s="103"/>
      <c r="F4" s="103"/>
      <c r="G4" s="105"/>
      <c r="H4" s="99" t="s">
        <v>2</v>
      </c>
      <c r="I4" s="100"/>
      <c r="J4" s="101"/>
      <c r="K4" s="102" t="s">
        <v>3</v>
      </c>
      <c r="L4" s="103"/>
      <c r="M4" s="103"/>
      <c r="N4" s="104" t="s">
        <v>4</v>
      </c>
      <c r="O4" s="104"/>
      <c r="P4" s="104"/>
      <c r="Q4" s="95" t="s">
        <v>250</v>
      </c>
      <c r="R4" s="96"/>
      <c r="S4" s="28" t="s">
        <v>251</v>
      </c>
      <c r="T4" s="18"/>
      <c r="U4" s="18"/>
    </row>
    <row r="5" spans="1:21" ht="20.100000000000001" customHeight="1" x14ac:dyDescent="0.25">
      <c r="A5" s="98"/>
      <c r="B5" s="29"/>
      <c r="C5" s="29"/>
      <c r="D5" s="29"/>
      <c r="E5" s="30"/>
      <c r="F5" s="30"/>
      <c r="G5" s="30"/>
      <c r="H5" s="30"/>
      <c r="I5" s="30"/>
      <c r="J5" s="30"/>
      <c r="K5" s="30"/>
      <c r="L5" s="30"/>
      <c r="M5" s="31"/>
      <c r="N5" s="30"/>
      <c r="O5" s="30"/>
      <c r="P5" s="32"/>
      <c r="Q5" s="32"/>
      <c r="R5" s="32"/>
      <c r="S5" s="32"/>
    </row>
    <row r="6" spans="1:21" s="9" customFormat="1" ht="56.25" customHeight="1" x14ac:dyDescent="0.25">
      <c r="A6" s="98"/>
      <c r="B6" s="26" t="s">
        <v>1</v>
      </c>
      <c r="C6" s="25" t="s">
        <v>253</v>
      </c>
      <c r="D6" s="25" t="s">
        <v>254</v>
      </c>
      <c r="E6" s="28" t="s">
        <v>5</v>
      </c>
      <c r="F6" s="28" t="s">
        <v>6</v>
      </c>
      <c r="G6" s="28" t="s">
        <v>244</v>
      </c>
      <c r="H6" s="28" t="s">
        <v>5</v>
      </c>
      <c r="I6" s="28" t="s">
        <v>7</v>
      </c>
      <c r="J6" s="28" t="s">
        <v>244</v>
      </c>
      <c r="K6" s="28" t="s">
        <v>5</v>
      </c>
      <c r="L6" s="28" t="s">
        <v>6</v>
      </c>
      <c r="M6" s="27" t="s">
        <v>244</v>
      </c>
      <c r="N6" s="28" t="s">
        <v>5</v>
      </c>
      <c r="O6" s="28" t="s">
        <v>6</v>
      </c>
      <c r="P6" s="28" t="s">
        <v>244</v>
      </c>
      <c r="Q6" s="28" t="s">
        <v>5</v>
      </c>
      <c r="R6" s="28" t="s">
        <v>6</v>
      </c>
      <c r="S6" s="28" t="s">
        <v>256</v>
      </c>
      <c r="T6" s="18"/>
      <c r="U6" s="18"/>
    </row>
    <row r="7" spans="1:21" s="9" customFormat="1" ht="15" customHeight="1" x14ac:dyDescent="0.25">
      <c r="A7" s="25"/>
      <c r="B7" s="26"/>
      <c r="C7" s="26"/>
      <c r="D7" s="26"/>
      <c r="E7" s="28"/>
      <c r="F7" s="28"/>
      <c r="G7" s="28"/>
      <c r="H7" s="28"/>
      <c r="I7" s="28"/>
      <c r="J7" s="28"/>
      <c r="K7" s="28"/>
      <c r="L7" s="28"/>
      <c r="M7" s="27"/>
      <c r="N7" s="28"/>
      <c r="O7" s="28"/>
      <c r="P7" s="28"/>
      <c r="Q7" s="28"/>
      <c r="R7" s="28"/>
      <c r="S7" s="28"/>
      <c r="T7" s="18"/>
      <c r="U7" s="18"/>
    </row>
    <row r="8" spans="1:21" ht="20.100000000000001" customHeight="1" x14ac:dyDescent="0.25">
      <c r="A8" s="33">
        <v>1</v>
      </c>
      <c r="B8" s="34" t="s">
        <v>8</v>
      </c>
      <c r="C8" s="55">
        <v>3120</v>
      </c>
      <c r="D8" s="55">
        <v>400</v>
      </c>
      <c r="E8" s="56">
        <v>880</v>
      </c>
      <c r="F8" s="56">
        <v>300</v>
      </c>
      <c r="G8" s="56">
        <f>+E8+F8</f>
        <v>1180</v>
      </c>
      <c r="H8" s="56">
        <v>30</v>
      </c>
      <c r="I8" s="56">
        <v>20</v>
      </c>
      <c r="J8" s="56">
        <f>+H8+I8</f>
        <v>50</v>
      </c>
      <c r="K8" s="56">
        <v>23</v>
      </c>
      <c r="L8" s="56">
        <v>0</v>
      </c>
      <c r="M8" s="56">
        <f>+K8+L8</f>
        <v>23</v>
      </c>
      <c r="N8" s="57">
        <v>75</v>
      </c>
      <c r="O8" s="57">
        <v>125</v>
      </c>
      <c r="P8" s="56">
        <f>+N8+O8</f>
        <v>200</v>
      </c>
      <c r="Q8" s="56">
        <f>+E8+H8+K8+N8</f>
        <v>1008</v>
      </c>
      <c r="R8" s="56">
        <f>+F8+I8+L8+O8</f>
        <v>445</v>
      </c>
      <c r="S8" s="56">
        <f>+C8+D8+Q8+R8</f>
        <v>4973</v>
      </c>
      <c r="T8" s="11"/>
      <c r="U8" s="11"/>
    </row>
    <row r="9" spans="1:21" ht="20.100000000000001" customHeight="1" x14ac:dyDescent="0.25">
      <c r="A9" s="33">
        <v>2</v>
      </c>
      <c r="B9" s="34" t="s">
        <v>9</v>
      </c>
      <c r="C9" s="55">
        <v>1436.79</v>
      </c>
      <c r="D9" s="55">
        <v>0</v>
      </c>
      <c r="E9" s="56">
        <v>150</v>
      </c>
      <c r="F9" s="56">
        <v>0</v>
      </c>
      <c r="G9" s="56">
        <f t="shared" ref="G9:G72" si="0">+E9+F9</f>
        <v>150</v>
      </c>
      <c r="H9" s="56">
        <v>0</v>
      </c>
      <c r="I9" s="56">
        <v>0</v>
      </c>
      <c r="J9" s="56">
        <f t="shared" ref="J9:J72" si="1">+H9+I9</f>
        <v>0</v>
      </c>
      <c r="K9" s="56">
        <v>10</v>
      </c>
      <c r="L9" s="56">
        <v>0</v>
      </c>
      <c r="M9" s="56">
        <f t="shared" ref="M9:M72" si="2">+K9+L9</f>
        <v>10</v>
      </c>
      <c r="N9" s="56">
        <v>20</v>
      </c>
      <c r="O9" s="56">
        <v>0</v>
      </c>
      <c r="P9" s="56">
        <f t="shared" ref="P9:P72" si="3">+N9+O9</f>
        <v>20</v>
      </c>
      <c r="Q9" s="56">
        <f t="shared" ref="Q9:Q72" si="4">+E9+H9+K9+N9</f>
        <v>180</v>
      </c>
      <c r="R9" s="56">
        <f t="shared" ref="R9:R72" si="5">+F9+I9+L9+O9</f>
        <v>0</v>
      </c>
      <c r="S9" s="56">
        <f t="shared" ref="S9:S72" si="6">+C9+D9+Q9+R9</f>
        <v>1616.79</v>
      </c>
      <c r="T9" s="11"/>
      <c r="U9" s="11"/>
    </row>
    <row r="10" spans="1:21" s="9" customFormat="1" ht="20.100000000000001" customHeight="1" x14ac:dyDescent="0.25">
      <c r="A10" s="35"/>
      <c r="B10" s="36" t="s">
        <v>8</v>
      </c>
      <c r="C10" s="58">
        <f>+C8+C9</f>
        <v>4556.79</v>
      </c>
      <c r="D10" s="58">
        <f t="shared" ref="D10:S10" si="7">+D8+D9</f>
        <v>400</v>
      </c>
      <c r="E10" s="58">
        <f t="shared" si="7"/>
        <v>1030</v>
      </c>
      <c r="F10" s="58">
        <f t="shared" si="7"/>
        <v>300</v>
      </c>
      <c r="G10" s="58">
        <f t="shared" si="7"/>
        <v>1330</v>
      </c>
      <c r="H10" s="58">
        <f t="shared" si="7"/>
        <v>30</v>
      </c>
      <c r="I10" s="58">
        <f t="shared" si="7"/>
        <v>20</v>
      </c>
      <c r="J10" s="58">
        <f t="shared" si="7"/>
        <v>50</v>
      </c>
      <c r="K10" s="58">
        <f t="shared" si="7"/>
        <v>33</v>
      </c>
      <c r="L10" s="58">
        <f t="shared" si="7"/>
        <v>0</v>
      </c>
      <c r="M10" s="58">
        <f t="shared" si="7"/>
        <v>33</v>
      </c>
      <c r="N10" s="58">
        <f t="shared" si="7"/>
        <v>95</v>
      </c>
      <c r="O10" s="58">
        <f t="shared" si="7"/>
        <v>125</v>
      </c>
      <c r="P10" s="58">
        <f t="shared" si="7"/>
        <v>220</v>
      </c>
      <c r="Q10" s="58">
        <f t="shared" si="7"/>
        <v>1188</v>
      </c>
      <c r="R10" s="58">
        <f t="shared" si="7"/>
        <v>445</v>
      </c>
      <c r="S10" s="58">
        <f t="shared" si="7"/>
        <v>6589.79</v>
      </c>
      <c r="T10" s="19"/>
      <c r="U10" s="19"/>
    </row>
    <row r="11" spans="1:21" ht="20.100000000000001" customHeight="1" x14ac:dyDescent="0.25">
      <c r="A11" s="33">
        <v>3</v>
      </c>
      <c r="B11" s="34" t="s">
        <v>10</v>
      </c>
      <c r="C11" s="55">
        <v>2501</v>
      </c>
      <c r="D11" s="55">
        <v>373.47</v>
      </c>
      <c r="E11" s="56">
        <v>785</v>
      </c>
      <c r="F11" s="56">
        <v>150</v>
      </c>
      <c r="G11" s="56">
        <f t="shared" si="0"/>
        <v>935</v>
      </c>
      <c r="H11" s="56">
        <v>30</v>
      </c>
      <c r="I11" s="56">
        <v>0</v>
      </c>
      <c r="J11" s="56">
        <f t="shared" si="1"/>
        <v>30</v>
      </c>
      <c r="K11" s="56">
        <v>41</v>
      </c>
      <c r="L11" s="56">
        <v>0</v>
      </c>
      <c r="M11" s="56">
        <f t="shared" si="2"/>
        <v>41</v>
      </c>
      <c r="N11" s="56">
        <v>75</v>
      </c>
      <c r="O11" s="56">
        <v>20</v>
      </c>
      <c r="P11" s="56">
        <f t="shared" si="3"/>
        <v>95</v>
      </c>
      <c r="Q11" s="56">
        <f t="shared" si="4"/>
        <v>931</v>
      </c>
      <c r="R11" s="56">
        <f t="shared" si="5"/>
        <v>170</v>
      </c>
      <c r="S11" s="56">
        <f t="shared" si="6"/>
        <v>3975.4700000000003</v>
      </c>
      <c r="T11" s="11"/>
      <c r="U11" s="11"/>
    </row>
    <row r="12" spans="1:21" ht="20.100000000000001" customHeight="1" x14ac:dyDescent="0.25">
      <c r="A12" s="33">
        <v>4</v>
      </c>
      <c r="B12" s="34" t="s">
        <v>11</v>
      </c>
      <c r="C12" s="55">
        <v>452.89</v>
      </c>
      <c r="D12" s="55">
        <v>0</v>
      </c>
      <c r="E12" s="56">
        <v>110</v>
      </c>
      <c r="F12" s="56">
        <v>10</v>
      </c>
      <c r="G12" s="56">
        <f t="shared" si="0"/>
        <v>120</v>
      </c>
      <c r="H12" s="56">
        <v>30</v>
      </c>
      <c r="I12" s="56">
        <v>0</v>
      </c>
      <c r="J12" s="56">
        <f t="shared" si="1"/>
        <v>30</v>
      </c>
      <c r="K12" s="56">
        <v>9</v>
      </c>
      <c r="L12" s="56">
        <v>0</v>
      </c>
      <c r="M12" s="56">
        <f t="shared" si="2"/>
        <v>9</v>
      </c>
      <c r="N12" s="56">
        <v>20</v>
      </c>
      <c r="O12" s="56">
        <v>0</v>
      </c>
      <c r="P12" s="56">
        <f t="shared" si="3"/>
        <v>20</v>
      </c>
      <c r="Q12" s="56">
        <f t="shared" si="4"/>
        <v>169</v>
      </c>
      <c r="R12" s="56">
        <f t="shared" si="5"/>
        <v>10</v>
      </c>
      <c r="S12" s="56">
        <f t="shared" si="6"/>
        <v>631.89</v>
      </c>
      <c r="T12" s="11"/>
      <c r="U12" s="11"/>
    </row>
    <row r="13" spans="1:21" s="9" customFormat="1" ht="19.5" customHeight="1" x14ac:dyDescent="0.25">
      <c r="A13" s="35"/>
      <c r="B13" s="36" t="s">
        <v>10</v>
      </c>
      <c r="C13" s="59">
        <f t="shared" ref="C13:S13" si="8">+C11+C12</f>
        <v>2953.89</v>
      </c>
      <c r="D13" s="59">
        <f t="shared" si="8"/>
        <v>373.47</v>
      </c>
      <c r="E13" s="59">
        <f t="shared" si="8"/>
        <v>895</v>
      </c>
      <c r="F13" s="59">
        <f t="shared" si="8"/>
        <v>160</v>
      </c>
      <c r="G13" s="59">
        <f t="shared" si="8"/>
        <v>1055</v>
      </c>
      <c r="H13" s="59">
        <f t="shared" si="8"/>
        <v>60</v>
      </c>
      <c r="I13" s="59">
        <f t="shared" si="8"/>
        <v>0</v>
      </c>
      <c r="J13" s="59">
        <f t="shared" si="8"/>
        <v>60</v>
      </c>
      <c r="K13" s="59">
        <f t="shared" si="8"/>
        <v>50</v>
      </c>
      <c r="L13" s="59">
        <f t="shared" si="8"/>
        <v>0</v>
      </c>
      <c r="M13" s="59">
        <f t="shared" si="8"/>
        <v>50</v>
      </c>
      <c r="N13" s="59">
        <f t="shared" si="8"/>
        <v>95</v>
      </c>
      <c r="O13" s="59">
        <f t="shared" si="8"/>
        <v>20</v>
      </c>
      <c r="P13" s="59">
        <f t="shared" si="8"/>
        <v>115</v>
      </c>
      <c r="Q13" s="59">
        <f t="shared" si="8"/>
        <v>1100</v>
      </c>
      <c r="R13" s="59">
        <f t="shared" si="8"/>
        <v>180</v>
      </c>
      <c r="S13" s="59">
        <f t="shared" si="8"/>
        <v>4607.3600000000006</v>
      </c>
      <c r="T13" s="20"/>
      <c r="U13" s="20"/>
    </row>
    <row r="14" spans="1:21" ht="20.100000000000001" customHeight="1" x14ac:dyDescent="0.25">
      <c r="A14" s="33">
        <v>5</v>
      </c>
      <c r="B14" s="34" t="s">
        <v>12</v>
      </c>
      <c r="C14" s="55">
        <v>5000</v>
      </c>
      <c r="D14" s="55">
        <v>6000</v>
      </c>
      <c r="E14" s="56">
        <v>1800</v>
      </c>
      <c r="F14" s="56">
        <v>120</v>
      </c>
      <c r="G14" s="56">
        <f t="shared" si="0"/>
        <v>1920</v>
      </c>
      <c r="H14" s="56">
        <v>50</v>
      </c>
      <c r="I14" s="56">
        <v>25</v>
      </c>
      <c r="J14" s="56">
        <f t="shared" si="1"/>
        <v>75</v>
      </c>
      <c r="K14" s="56">
        <v>62</v>
      </c>
      <c r="L14" s="56">
        <v>12</v>
      </c>
      <c r="M14" s="56">
        <f t="shared" si="2"/>
        <v>74</v>
      </c>
      <c r="N14" s="56">
        <v>100</v>
      </c>
      <c r="O14" s="56">
        <v>75</v>
      </c>
      <c r="P14" s="56">
        <f t="shared" si="3"/>
        <v>175</v>
      </c>
      <c r="Q14" s="56">
        <f t="shared" si="4"/>
        <v>2012</v>
      </c>
      <c r="R14" s="56">
        <f t="shared" si="5"/>
        <v>232</v>
      </c>
      <c r="S14" s="56">
        <f t="shared" si="6"/>
        <v>13244</v>
      </c>
      <c r="T14" s="11"/>
      <c r="U14" s="11"/>
    </row>
    <row r="15" spans="1:21" ht="20.100000000000001" customHeight="1" x14ac:dyDescent="0.25">
      <c r="A15" s="33">
        <v>6</v>
      </c>
      <c r="B15" s="34" t="s">
        <v>13</v>
      </c>
      <c r="C15" s="55">
        <v>0</v>
      </c>
      <c r="D15" s="55">
        <v>0</v>
      </c>
      <c r="E15" s="56">
        <v>1000</v>
      </c>
      <c r="F15" s="56">
        <v>100</v>
      </c>
      <c r="G15" s="56">
        <f t="shared" si="0"/>
        <v>1100</v>
      </c>
      <c r="H15" s="56">
        <v>0</v>
      </c>
      <c r="I15" s="56">
        <v>0</v>
      </c>
      <c r="J15" s="56">
        <f t="shared" si="1"/>
        <v>0</v>
      </c>
      <c r="K15" s="56">
        <v>0</v>
      </c>
      <c r="L15" s="56">
        <v>0</v>
      </c>
      <c r="M15" s="56">
        <f t="shared" si="2"/>
        <v>0</v>
      </c>
      <c r="N15" s="56">
        <v>0</v>
      </c>
      <c r="O15" s="56">
        <v>0</v>
      </c>
      <c r="P15" s="56">
        <f t="shared" si="3"/>
        <v>0</v>
      </c>
      <c r="Q15" s="56">
        <f t="shared" si="4"/>
        <v>1000</v>
      </c>
      <c r="R15" s="56">
        <f t="shared" si="5"/>
        <v>100</v>
      </c>
      <c r="S15" s="56">
        <f t="shared" si="6"/>
        <v>1100</v>
      </c>
      <c r="T15" s="11"/>
      <c r="U15" s="11"/>
    </row>
    <row r="16" spans="1:21" s="9" customFormat="1" ht="20.100000000000001" customHeight="1" x14ac:dyDescent="0.25">
      <c r="A16" s="35"/>
      <c r="B16" s="36" t="s">
        <v>12</v>
      </c>
      <c r="C16" s="60">
        <f t="shared" ref="C16:S16" si="9">+C14+C15</f>
        <v>5000</v>
      </c>
      <c r="D16" s="60">
        <f t="shared" si="9"/>
        <v>6000</v>
      </c>
      <c r="E16" s="60">
        <f t="shared" si="9"/>
        <v>2800</v>
      </c>
      <c r="F16" s="60">
        <f t="shared" si="9"/>
        <v>220</v>
      </c>
      <c r="G16" s="60">
        <f t="shared" si="9"/>
        <v>3020</v>
      </c>
      <c r="H16" s="60">
        <f t="shared" si="9"/>
        <v>50</v>
      </c>
      <c r="I16" s="60">
        <f t="shared" si="9"/>
        <v>25</v>
      </c>
      <c r="J16" s="60">
        <f t="shared" si="9"/>
        <v>75</v>
      </c>
      <c r="K16" s="60">
        <f t="shared" si="9"/>
        <v>62</v>
      </c>
      <c r="L16" s="60">
        <f t="shared" si="9"/>
        <v>12</v>
      </c>
      <c r="M16" s="60">
        <f t="shared" si="9"/>
        <v>74</v>
      </c>
      <c r="N16" s="60">
        <f t="shared" si="9"/>
        <v>100</v>
      </c>
      <c r="O16" s="60">
        <f t="shared" si="9"/>
        <v>75</v>
      </c>
      <c r="P16" s="60">
        <f t="shared" si="9"/>
        <v>175</v>
      </c>
      <c r="Q16" s="60">
        <f t="shared" si="9"/>
        <v>3012</v>
      </c>
      <c r="R16" s="60">
        <f t="shared" si="9"/>
        <v>332</v>
      </c>
      <c r="S16" s="60">
        <f t="shared" si="9"/>
        <v>14344</v>
      </c>
      <c r="T16" s="21"/>
      <c r="U16" s="21"/>
    </row>
    <row r="17" spans="1:21" ht="20.100000000000001" customHeight="1" x14ac:dyDescent="0.25">
      <c r="A17" s="33">
        <v>7</v>
      </c>
      <c r="B17" s="34" t="s">
        <v>14</v>
      </c>
      <c r="C17" s="55">
        <v>2185</v>
      </c>
      <c r="D17" s="55">
        <v>3000</v>
      </c>
      <c r="E17" s="56">
        <v>474</v>
      </c>
      <c r="F17" s="56">
        <v>50</v>
      </c>
      <c r="G17" s="56">
        <f t="shared" si="0"/>
        <v>524</v>
      </c>
      <c r="H17" s="56">
        <v>0</v>
      </c>
      <c r="I17" s="56">
        <v>15</v>
      </c>
      <c r="J17" s="56">
        <f t="shared" si="1"/>
        <v>15</v>
      </c>
      <c r="K17" s="56">
        <v>20</v>
      </c>
      <c r="L17" s="56">
        <v>0</v>
      </c>
      <c r="M17" s="56">
        <f t="shared" si="2"/>
        <v>20</v>
      </c>
      <c r="N17" s="56">
        <v>40</v>
      </c>
      <c r="O17" s="56">
        <v>0</v>
      </c>
      <c r="P17" s="56">
        <f t="shared" si="3"/>
        <v>40</v>
      </c>
      <c r="Q17" s="56">
        <f t="shared" si="4"/>
        <v>534</v>
      </c>
      <c r="R17" s="56">
        <f t="shared" si="5"/>
        <v>65</v>
      </c>
      <c r="S17" s="56">
        <f t="shared" si="6"/>
        <v>5784</v>
      </c>
      <c r="T17" s="11"/>
      <c r="U17" s="11"/>
    </row>
    <row r="18" spans="1:21" ht="20.100000000000001" customHeight="1" x14ac:dyDescent="0.25">
      <c r="A18" s="33">
        <v>8</v>
      </c>
      <c r="B18" s="34" t="s">
        <v>15</v>
      </c>
      <c r="C18" s="55">
        <v>308</v>
      </c>
      <c r="D18" s="55">
        <v>0</v>
      </c>
      <c r="E18" s="56">
        <v>100</v>
      </c>
      <c r="F18" s="56">
        <v>0</v>
      </c>
      <c r="G18" s="56">
        <f t="shared" si="0"/>
        <v>100</v>
      </c>
      <c r="H18" s="56">
        <v>0</v>
      </c>
      <c r="I18" s="56">
        <v>0</v>
      </c>
      <c r="J18" s="56">
        <f t="shared" si="1"/>
        <v>0</v>
      </c>
      <c r="K18" s="56">
        <v>0</v>
      </c>
      <c r="L18" s="56">
        <v>0</v>
      </c>
      <c r="M18" s="56">
        <f t="shared" si="2"/>
        <v>0</v>
      </c>
      <c r="N18" s="56">
        <v>0</v>
      </c>
      <c r="O18" s="56">
        <v>0</v>
      </c>
      <c r="P18" s="56">
        <f t="shared" si="3"/>
        <v>0</v>
      </c>
      <c r="Q18" s="56">
        <f t="shared" si="4"/>
        <v>100</v>
      </c>
      <c r="R18" s="56">
        <f t="shared" si="5"/>
        <v>0</v>
      </c>
      <c r="S18" s="56">
        <f t="shared" si="6"/>
        <v>408</v>
      </c>
      <c r="T18" s="11"/>
      <c r="U18" s="11"/>
    </row>
    <row r="19" spans="1:21" s="9" customFormat="1" ht="20.100000000000001" customHeight="1" x14ac:dyDescent="0.25">
      <c r="A19" s="35"/>
      <c r="B19" s="36" t="s">
        <v>14</v>
      </c>
      <c r="C19" s="60">
        <f t="shared" ref="C19:S19" si="10">+C17+C18</f>
        <v>2493</v>
      </c>
      <c r="D19" s="60">
        <f t="shared" si="10"/>
        <v>3000</v>
      </c>
      <c r="E19" s="60">
        <f t="shared" si="10"/>
        <v>574</v>
      </c>
      <c r="F19" s="60">
        <f t="shared" si="10"/>
        <v>50</v>
      </c>
      <c r="G19" s="60">
        <f t="shared" si="10"/>
        <v>624</v>
      </c>
      <c r="H19" s="60">
        <f t="shared" si="10"/>
        <v>0</v>
      </c>
      <c r="I19" s="60">
        <f t="shared" si="10"/>
        <v>15</v>
      </c>
      <c r="J19" s="60">
        <f t="shared" si="10"/>
        <v>15</v>
      </c>
      <c r="K19" s="60">
        <f t="shared" si="10"/>
        <v>20</v>
      </c>
      <c r="L19" s="60">
        <f t="shared" si="10"/>
        <v>0</v>
      </c>
      <c r="M19" s="60">
        <f t="shared" si="10"/>
        <v>20</v>
      </c>
      <c r="N19" s="60">
        <f t="shared" si="10"/>
        <v>40</v>
      </c>
      <c r="O19" s="60">
        <f t="shared" si="10"/>
        <v>0</v>
      </c>
      <c r="P19" s="60">
        <f t="shared" si="10"/>
        <v>40</v>
      </c>
      <c r="Q19" s="60">
        <f t="shared" si="10"/>
        <v>634</v>
      </c>
      <c r="R19" s="60">
        <f t="shared" si="10"/>
        <v>65</v>
      </c>
      <c r="S19" s="60">
        <f t="shared" si="10"/>
        <v>6192</v>
      </c>
      <c r="T19" s="21"/>
      <c r="U19" s="21"/>
    </row>
    <row r="20" spans="1:21" ht="20.100000000000001" customHeight="1" x14ac:dyDescent="0.25">
      <c r="A20" s="33">
        <v>9</v>
      </c>
      <c r="B20" s="34" t="s">
        <v>16</v>
      </c>
      <c r="C20" s="55">
        <v>28000</v>
      </c>
      <c r="D20" s="55">
        <v>23800</v>
      </c>
      <c r="E20" s="61">
        <v>11400</v>
      </c>
      <c r="F20" s="62">
        <f>4000+222</f>
        <v>4222</v>
      </c>
      <c r="G20" s="56">
        <f t="shared" si="0"/>
        <v>15622</v>
      </c>
      <c r="H20" s="56">
        <v>400</v>
      </c>
      <c r="I20" s="56">
        <v>100</v>
      </c>
      <c r="J20" s="56">
        <f t="shared" si="1"/>
        <v>500</v>
      </c>
      <c r="K20" s="56">
        <v>240</v>
      </c>
      <c r="L20" s="56">
        <v>40</v>
      </c>
      <c r="M20" s="56">
        <f t="shared" si="2"/>
        <v>280</v>
      </c>
      <c r="N20" s="56">
        <v>1279</v>
      </c>
      <c r="O20" s="56">
        <v>150</v>
      </c>
      <c r="P20" s="56">
        <f t="shared" si="3"/>
        <v>1429</v>
      </c>
      <c r="Q20" s="56">
        <f t="shared" si="4"/>
        <v>13319</v>
      </c>
      <c r="R20" s="56">
        <f t="shared" si="5"/>
        <v>4512</v>
      </c>
      <c r="S20" s="56">
        <f t="shared" si="6"/>
        <v>69631</v>
      </c>
      <c r="T20" s="11"/>
      <c r="U20" s="11"/>
    </row>
    <row r="21" spans="1:21" ht="20.100000000000001" customHeight="1" x14ac:dyDescent="0.25">
      <c r="A21" s="33">
        <v>10</v>
      </c>
      <c r="B21" s="34" t="s">
        <v>17</v>
      </c>
      <c r="C21" s="55">
        <v>440</v>
      </c>
      <c r="D21" s="55">
        <v>0</v>
      </c>
      <c r="E21" s="56">
        <v>120</v>
      </c>
      <c r="F21" s="56">
        <v>0</v>
      </c>
      <c r="G21" s="56">
        <f t="shared" si="0"/>
        <v>120</v>
      </c>
      <c r="H21" s="56">
        <v>10</v>
      </c>
      <c r="I21" s="56">
        <v>0</v>
      </c>
      <c r="J21" s="56">
        <f t="shared" si="1"/>
        <v>10</v>
      </c>
      <c r="K21" s="56">
        <v>0</v>
      </c>
      <c r="L21" s="56">
        <v>0</v>
      </c>
      <c r="M21" s="56">
        <f t="shared" si="2"/>
        <v>0</v>
      </c>
      <c r="N21" s="56">
        <v>0</v>
      </c>
      <c r="O21" s="56">
        <v>0</v>
      </c>
      <c r="P21" s="56">
        <f t="shared" si="3"/>
        <v>0</v>
      </c>
      <c r="Q21" s="56">
        <f t="shared" si="4"/>
        <v>130</v>
      </c>
      <c r="R21" s="56">
        <f t="shared" si="5"/>
        <v>0</v>
      </c>
      <c r="S21" s="56">
        <f t="shared" si="6"/>
        <v>570</v>
      </c>
      <c r="T21" s="11"/>
      <c r="U21" s="11"/>
    </row>
    <row r="22" spans="1:21" ht="20.100000000000001" customHeight="1" x14ac:dyDescent="0.25">
      <c r="A22" s="33">
        <v>11</v>
      </c>
      <c r="B22" s="37" t="s">
        <v>214</v>
      </c>
      <c r="C22" s="63">
        <v>228</v>
      </c>
      <c r="D22" s="63">
        <v>0</v>
      </c>
      <c r="E22" s="56">
        <v>100</v>
      </c>
      <c r="F22" s="56">
        <v>10</v>
      </c>
      <c r="G22" s="56">
        <f t="shared" si="0"/>
        <v>110</v>
      </c>
      <c r="H22" s="56">
        <v>30</v>
      </c>
      <c r="I22" s="56">
        <v>10</v>
      </c>
      <c r="J22" s="56">
        <f t="shared" si="1"/>
        <v>40</v>
      </c>
      <c r="K22" s="56">
        <v>10</v>
      </c>
      <c r="L22" s="56">
        <v>0</v>
      </c>
      <c r="M22" s="56">
        <f t="shared" si="2"/>
        <v>10</v>
      </c>
      <c r="N22" s="56">
        <v>0</v>
      </c>
      <c r="O22" s="56">
        <v>0</v>
      </c>
      <c r="P22" s="56">
        <f t="shared" si="3"/>
        <v>0</v>
      </c>
      <c r="Q22" s="56">
        <f t="shared" si="4"/>
        <v>140</v>
      </c>
      <c r="R22" s="56">
        <f t="shared" si="5"/>
        <v>20</v>
      </c>
      <c r="S22" s="56">
        <f t="shared" si="6"/>
        <v>388</v>
      </c>
      <c r="T22" s="11"/>
      <c r="U22" s="11"/>
    </row>
    <row r="23" spans="1:21" ht="20.100000000000001" customHeight="1" x14ac:dyDescent="0.25">
      <c r="A23" s="33">
        <v>12</v>
      </c>
      <c r="B23" s="34" t="s">
        <v>18</v>
      </c>
      <c r="C23" s="55">
        <v>0</v>
      </c>
      <c r="D23" s="55">
        <v>0</v>
      </c>
      <c r="E23" s="61">
        <v>500</v>
      </c>
      <c r="F23" s="62">
        <v>100</v>
      </c>
      <c r="G23" s="56">
        <f t="shared" si="0"/>
        <v>600</v>
      </c>
      <c r="H23" s="56">
        <v>0</v>
      </c>
      <c r="I23" s="56">
        <v>0</v>
      </c>
      <c r="J23" s="56">
        <f t="shared" si="1"/>
        <v>0</v>
      </c>
      <c r="K23" s="56">
        <v>0</v>
      </c>
      <c r="L23" s="56">
        <v>0</v>
      </c>
      <c r="M23" s="56">
        <f t="shared" si="2"/>
        <v>0</v>
      </c>
      <c r="N23" s="56">
        <v>0</v>
      </c>
      <c r="O23" s="56">
        <v>0</v>
      </c>
      <c r="P23" s="56">
        <f t="shared" si="3"/>
        <v>0</v>
      </c>
      <c r="Q23" s="56">
        <f t="shared" si="4"/>
        <v>500</v>
      </c>
      <c r="R23" s="56">
        <f t="shared" si="5"/>
        <v>100</v>
      </c>
      <c r="S23" s="56">
        <f t="shared" si="6"/>
        <v>600</v>
      </c>
      <c r="T23" s="11"/>
      <c r="U23" s="11"/>
    </row>
    <row r="24" spans="1:21" ht="20.100000000000001" customHeight="1" x14ac:dyDescent="0.25">
      <c r="A24" s="33">
        <v>13</v>
      </c>
      <c r="B24" s="34" t="s">
        <v>19</v>
      </c>
      <c r="C24" s="55">
        <v>0</v>
      </c>
      <c r="D24" s="55">
        <v>0</v>
      </c>
      <c r="E24" s="61">
        <v>320</v>
      </c>
      <c r="F24" s="62">
        <v>100</v>
      </c>
      <c r="G24" s="56">
        <f t="shared" si="0"/>
        <v>420</v>
      </c>
      <c r="H24" s="56">
        <v>0</v>
      </c>
      <c r="I24" s="56">
        <v>0</v>
      </c>
      <c r="J24" s="56">
        <f t="shared" si="1"/>
        <v>0</v>
      </c>
      <c r="K24" s="56">
        <v>0</v>
      </c>
      <c r="L24" s="56">
        <v>0</v>
      </c>
      <c r="M24" s="56">
        <f t="shared" si="2"/>
        <v>0</v>
      </c>
      <c r="N24" s="56">
        <v>0</v>
      </c>
      <c r="O24" s="56">
        <v>0</v>
      </c>
      <c r="P24" s="56">
        <f t="shared" si="3"/>
        <v>0</v>
      </c>
      <c r="Q24" s="56">
        <f t="shared" si="4"/>
        <v>320</v>
      </c>
      <c r="R24" s="56">
        <f t="shared" si="5"/>
        <v>100</v>
      </c>
      <c r="S24" s="56">
        <f t="shared" si="6"/>
        <v>420</v>
      </c>
      <c r="T24" s="11"/>
      <c r="U24" s="11"/>
    </row>
    <row r="25" spans="1:21" ht="20.100000000000001" customHeight="1" x14ac:dyDescent="0.25">
      <c r="A25" s="33">
        <v>14</v>
      </c>
      <c r="B25" s="34" t="s">
        <v>215</v>
      </c>
      <c r="C25" s="55">
        <v>398.42</v>
      </c>
      <c r="D25" s="55">
        <v>0</v>
      </c>
      <c r="E25" s="56">
        <v>100</v>
      </c>
      <c r="F25" s="56">
        <v>10</v>
      </c>
      <c r="G25" s="56">
        <f t="shared" si="0"/>
        <v>110</v>
      </c>
      <c r="H25" s="56">
        <v>30</v>
      </c>
      <c r="I25" s="56">
        <v>10</v>
      </c>
      <c r="J25" s="56">
        <f t="shared" si="1"/>
        <v>40</v>
      </c>
      <c r="K25" s="56">
        <v>42</v>
      </c>
      <c r="L25" s="56">
        <v>0</v>
      </c>
      <c r="M25" s="56">
        <f t="shared" si="2"/>
        <v>42</v>
      </c>
      <c r="N25" s="56">
        <v>0</v>
      </c>
      <c r="O25" s="56">
        <v>0</v>
      </c>
      <c r="P25" s="56">
        <f t="shared" si="3"/>
        <v>0</v>
      </c>
      <c r="Q25" s="56">
        <f t="shared" si="4"/>
        <v>172</v>
      </c>
      <c r="R25" s="56">
        <f t="shared" si="5"/>
        <v>20</v>
      </c>
      <c r="S25" s="56">
        <f t="shared" si="6"/>
        <v>590.42000000000007</v>
      </c>
      <c r="T25" s="11"/>
      <c r="U25" s="11"/>
    </row>
    <row r="26" spans="1:21" ht="20.100000000000001" customHeight="1" x14ac:dyDescent="0.25">
      <c r="A26" s="33">
        <v>15</v>
      </c>
      <c r="B26" s="38" t="s">
        <v>20</v>
      </c>
      <c r="C26" s="64">
        <v>0</v>
      </c>
      <c r="D26" s="64">
        <v>0</v>
      </c>
      <c r="E26" s="61">
        <v>0</v>
      </c>
      <c r="F26" s="62">
        <v>0</v>
      </c>
      <c r="G26" s="56">
        <f t="shared" si="0"/>
        <v>0</v>
      </c>
      <c r="H26" s="56">
        <v>212</v>
      </c>
      <c r="I26" s="56">
        <v>3598.6</v>
      </c>
      <c r="J26" s="56">
        <f t="shared" si="1"/>
        <v>3810.6</v>
      </c>
      <c r="K26" s="56">
        <v>0</v>
      </c>
      <c r="L26" s="56">
        <v>0</v>
      </c>
      <c r="M26" s="56">
        <f t="shared" si="2"/>
        <v>0</v>
      </c>
      <c r="N26" s="56">
        <v>0</v>
      </c>
      <c r="O26" s="56">
        <v>0</v>
      </c>
      <c r="P26" s="56">
        <f t="shared" si="3"/>
        <v>0</v>
      </c>
      <c r="Q26" s="56">
        <f t="shared" si="4"/>
        <v>212</v>
      </c>
      <c r="R26" s="56">
        <f t="shared" si="5"/>
        <v>3598.6</v>
      </c>
      <c r="S26" s="56">
        <f t="shared" si="6"/>
        <v>3810.6</v>
      </c>
      <c r="T26" s="11"/>
      <c r="U26" s="11"/>
    </row>
    <row r="27" spans="1:21" s="9" customFormat="1" ht="20.100000000000001" customHeight="1" x14ac:dyDescent="0.25">
      <c r="A27" s="35"/>
      <c r="B27" s="36" t="s">
        <v>16</v>
      </c>
      <c r="C27" s="58">
        <f>SUM(C20:C26)</f>
        <v>29066.42</v>
      </c>
      <c r="D27" s="58">
        <f t="shared" ref="D27:S27" si="11">SUM(D20:D26)</f>
        <v>23800</v>
      </c>
      <c r="E27" s="58">
        <f t="shared" si="11"/>
        <v>12540</v>
      </c>
      <c r="F27" s="58">
        <f t="shared" si="11"/>
        <v>4442</v>
      </c>
      <c r="G27" s="58">
        <f t="shared" si="11"/>
        <v>16982</v>
      </c>
      <c r="H27" s="58">
        <f t="shared" si="11"/>
        <v>682</v>
      </c>
      <c r="I27" s="58">
        <f t="shared" si="11"/>
        <v>3718.6</v>
      </c>
      <c r="J27" s="58">
        <f t="shared" si="11"/>
        <v>4400.6000000000004</v>
      </c>
      <c r="K27" s="58">
        <f t="shared" si="11"/>
        <v>292</v>
      </c>
      <c r="L27" s="58">
        <f t="shared" si="11"/>
        <v>40</v>
      </c>
      <c r="M27" s="58">
        <f t="shared" si="11"/>
        <v>332</v>
      </c>
      <c r="N27" s="58">
        <f t="shared" si="11"/>
        <v>1279</v>
      </c>
      <c r="O27" s="58">
        <f t="shared" si="11"/>
        <v>150</v>
      </c>
      <c r="P27" s="58">
        <f t="shared" si="11"/>
        <v>1429</v>
      </c>
      <c r="Q27" s="58">
        <f t="shared" si="11"/>
        <v>14793</v>
      </c>
      <c r="R27" s="58">
        <f t="shared" si="11"/>
        <v>8350.6</v>
      </c>
      <c r="S27" s="58">
        <f t="shared" si="11"/>
        <v>76010.02</v>
      </c>
      <c r="T27" s="21"/>
      <c r="U27" s="21"/>
    </row>
    <row r="28" spans="1:21" s="9" customFormat="1" ht="20.100000000000001" customHeight="1" x14ac:dyDescent="0.25">
      <c r="A28" s="35">
        <v>16</v>
      </c>
      <c r="B28" s="34" t="s">
        <v>21</v>
      </c>
      <c r="C28" s="55">
        <v>413.52</v>
      </c>
      <c r="D28" s="55">
        <v>0</v>
      </c>
      <c r="E28" s="61">
        <v>290</v>
      </c>
      <c r="F28" s="62">
        <v>1600</v>
      </c>
      <c r="G28" s="56">
        <f t="shared" si="0"/>
        <v>1890</v>
      </c>
      <c r="H28" s="56">
        <v>20</v>
      </c>
      <c r="I28" s="56">
        <v>10</v>
      </c>
      <c r="J28" s="56">
        <f t="shared" si="1"/>
        <v>30</v>
      </c>
      <c r="K28" s="56">
        <v>40</v>
      </c>
      <c r="L28" s="56">
        <v>0</v>
      </c>
      <c r="M28" s="56">
        <f t="shared" si="2"/>
        <v>40</v>
      </c>
      <c r="N28" s="56">
        <v>150</v>
      </c>
      <c r="O28" s="56">
        <v>392</v>
      </c>
      <c r="P28" s="56">
        <f t="shared" si="3"/>
        <v>542</v>
      </c>
      <c r="Q28" s="56">
        <f t="shared" si="4"/>
        <v>500</v>
      </c>
      <c r="R28" s="56">
        <f t="shared" si="5"/>
        <v>2002</v>
      </c>
      <c r="S28" s="56">
        <f t="shared" si="6"/>
        <v>2915.52</v>
      </c>
      <c r="T28" s="11"/>
      <c r="U28" s="11"/>
    </row>
    <row r="29" spans="1:21" ht="20.100000000000001" customHeight="1" x14ac:dyDescent="0.25">
      <c r="A29" s="33">
        <v>17</v>
      </c>
      <c r="B29" s="34" t="s">
        <v>22</v>
      </c>
      <c r="C29" s="55">
        <v>3750</v>
      </c>
      <c r="D29" s="55">
        <v>400</v>
      </c>
      <c r="E29" s="56">
        <v>800</v>
      </c>
      <c r="F29" s="56">
        <v>100</v>
      </c>
      <c r="G29" s="56">
        <f t="shared" si="0"/>
        <v>900</v>
      </c>
      <c r="H29" s="56">
        <v>20</v>
      </c>
      <c r="I29" s="56">
        <v>18</v>
      </c>
      <c r="J29" s="56">
        <f t="shared" si="1"/>
        <v>38</v>
      </c>
      <c r="K29" s="56">
        <v>20</v>
      </c>
      <c r="L29" s="56">
        <v>0</v>
      </c>
      <c r="M29" s="56">
        <f t="shared" si="2"/>
        <v>20</v>
      </c>
      <c r="N29" s="56">
        <v>40</v>
      </c>
      <c r="O29" s="56">
        <v>10</v>
      </c>
      <c r="P29" s="56">
        <f t="shared" si="3"/>
        <v>50</v>
      </c>
      <c r="Q29" s="56">
        <f t="shared" si="4"/>
        <v>880</v>
      </c>
      <c r="R29" s="56">
        <f t="shared" si="5"/>
        <v>128</v>
      </c>
      <c r="S29" s="56">
        <f t="shared" si="6"/>
        <v>5158</v>
      </c>
      <c r="T29" s="11"/>
      <c r="U29" s="11"/>
    </row>
    <row r="30" spans="1:21" ht="20.100000000000001" customHeight="1" x14ac:dyDescent="0.25">
      <c r="A30" s="33">
        <v>18</v>
      </c>
      <c r="B30" s="34" t="s">
        <v>23</v>
      </c>
      <c r="C30" s="55">
        <v>1070</v>
      </c>
      <c r="D30" s="55">
        <v>0</v>
      </c>
      <c r="E30" s="56">
        <v>200</v>
      </c>
      <c r="F30" s="56">
        <v>10</v>
      </c>
      <c r="G30" s="56">
        <f t="shared" si="0"/>
        <v>210</v>
      </c>
      <c r="H30" s="56">
        <v>30</v>
      </c>
      <c r="I30" s="56">
        <v>20</v>
      </c>
      <c r="J30" s="56">
        <f t="shared" si="1"/>
        <v>50</v>
      </c>
      <c r="K30" s="56">
        <v>40</v>
      </c>
      <c r="L30" s="56">
        <v>0</v>
      </c>
      <c r="M30" s="56">
        <f t="shared" si="2"/>
        <v>40</v>
      </c>
      <c r="N30" s="56">
        <v>15</v>
      </c>
      <c r="O30" s="56">
        <v>0</v>
      </c>
      <c r="P30" s="56">
        <f t="shared" si="3"/>
        <v>15</v>
      </c>
      <c r="Q30" s="56">
        <f t="shared" si="4"/>
        <v>285</v>
      </c>
      <c r="R30" s="56">
        <f t="shared" si="5"/>
        <v>30</v>
      </c>
      <c r="S30" s="56">
        <f t="shared" si="6"/>
        <v>1385</v>
      </c>
      <c r="T30" s="11"/>
      <c r="U30" s="11"/>
    </row>
    <row r="31" spans="1:21" s="9" customFormat="1" ht="19.5" customHeight="1" x14ac:dyDescent="0.25">
      <c r="A31" s="35"/>
      <c r="B31" s="36" t="s">
        <v>22</v>
      </c>
      <c r="C31" s="58">
        <f t="shared" ref="C31" si="12">+C29+C30</f>
        <v>4820</v>
      </c>
      <c r="D31" s="58">
        <f t="shared" ref="D31" si="13">+D29+D30</f>
        <v>400</v>
      </c>
      <c r="E31" s="58">
        <f t="shared" ref="E31" si="14">+E29+E30</f>
        <v>1000</v>
      </c>
      <c r="F31" s="58">
        <f t="shared" ref="F31" si="15">+F29+F30</f>
        <v>110</v>
      </c>
      <c r="G31" s="58">
        <f t="shared" ref="G31" si="16">+G29+G30</f>
        <v>1110</v>
      </c>
      <c r="H31" s="58">
        <f t="shared" ref="H31" si="17">+H29+H30</f>
        <v>50</v>
      </c>
      <c r="I31" s="58">
        <f t="shared" ref="I31" si="18">+I29+I30</f>
        <v>38</v>
      </c>
      <c r="J31" s="58">
        <f t="shared" ref="J31" si="19">+J29+J30</f>
        <v>88</v>
      </c>
      <c r="K31" s="58">
        <f t="shared" ref="K31" si="20">+K29+K30</f>
        <v>60</v>
      </c>
      <c r="L31" s="58">
        <f t="shared" ref="L31" si="21">+L29+L30</f>
        <v>0</v>
      </c>
      <c r="M31" s="58">
        <f t="shared" ref="M31" si="22">+M29+M30</f>
        <v>60</v>
      </c>
      <c r="N31" s="58">
        <f t="shared" ref="N31" si="23">+N29+N30</f>
        <v>55</v>
      </c>
      <c r="O31" s="58">
        <f t="shared" ref="O31" si="24">+O29+O30</f>
        <v>10</v>
      </c>
      <c r="P31" s="58">
        <f t="shared" ref="P31" si="25">+P29+P30</f>
        <v>65</v>
      </c>
      <c r="Q31" s="58">
        <f t="shared" ref="Q31" si="26">+Q29+Q30</f>
        <v>1165</v>
      </c>
      <c r="R31" s="58">
        <f t="shared" ref="R31" si="27">+R29+R30</f>
        <v>158</v>
      </c>
      <c r="S31" s="58">
        <f t="shared" ref="S31" si="28">+S29+S30</f>
        <v>6543</v>
      </c>
      <c r="T31" s="19"/>
      <c r="U31" s="19"/>
    </row>
    <row r="32" spans="1:21" ht="20.100000000000001" customHeight="1" x14ac:dyDescent="0.25">
      <c r="A32" s="33">
        <v>19</v>
      </c>
      <c r="B32" s="34" t="s">
        <v>24</v>
      </c>
      <c r="C32" s="55">
        <v>3100</v>
      </c>
      <c r="D32" s="55">
        <v>150</v>
      </c>
      <c r="E32" s="56">
        <v>805</v>
      </c>
      <c r="F32" s="56">
        <v>300</v>
      </c>
      <c r="G32" s="56">
        <f t="shared" si="0"/>
        <v>1105</v>
      </c>
      <c r="H32" s="56">
        <v>30</v>
      </c>
      <c r="I32" s="56">
        <v>18</v>
      </c>
      <c r="J32" s="56">
        <f t="shared" si="1"/>
        <v>48</v>
      </c>
      <c r="K32" s="56">
        <v>30</v>
      </c>
      <c r="L32" s="56">
        <v>0</v>
      </c>
      <c r="M32" s="56">
        <f t="shared" si="2"/>
        <v>30</v>
      </c>
      <c r="N32" s="56">
        <v>75</v>
      </c>
      <c r="O32" s="56">
        <v>20</v>
      </c>
      <c r="P32" s="56">
        <f t="shared" si="3"/>
        <v>95</v>
      </c>
      <c r="Q32" s="56">
        <f t="shared" si="4"/>
        <v>940</v>
      </c>
      <c r="R32" s="56">
        <f t="shared" si="5"/>
        <v>338</v>
      </c>
      <c r="S32" s="56">
        <f t="shared" si="6"/>
        <v>4528</v>
      </c>
      <c r="T32" s="11"/>
      <c r="U32" s="11"/>
    </row>
    <row r="33" spans="1:22" ht="20.100000000000001" customHeight="1" x14ac:dyDescent="0.25">
      <c r="A33" s="33">
        <v>20</v>
      </c>
      <c r="B33" s="39" t="s">
        <v>25</v>
      </c>
      <c r="C33" s="65">
        <v>1928.49</v>
      </c>
      <c r="D33" s="65">
        <v>0</v>
      </c>
      <c r="E33" s="56">
        <v>300</v>
      </c>
      <c r="F33" s="56">
        <v>10</v>
      </c>
      <c r="G33" s="56">
        <f t="shared" si="0"/>
        <v>310</v>
      </c>
      <c r="H33" s="56">
        <v>30</v>
      </c>
      <c r="I33" s="56">
        <v>10</v>
      </c>
      <c r="J33" s="56">
        <f t="shared" si="1"/>
        <v>40</v>
      </c>
      <c r="K33" s="56">
        <v>20</v>
      </c>
      <c r="L33" s="56">
        <v>0</v>
      </c>
      <c r="M33" s="56">
        <f t="shared" si="2"/>
        <v>20</v>
      </c>
      <c r="N33" s="56">
        <v>0</v>
      </c>
      <c r="O33" s="56">
        <v>0</v>
      </c>
      <c r="P33" s="56">
        <f t="shared" si="3"/>
        <v>0</v>
      </c>
      <c r="Q33" s="56">
        <f t="shared" si="4"/>
        <v>350</v>
      </c>
      <c r="R33" s="56">
        <f t="shared" si="5"/>
        <v>20</v>
      </c>
      <c r="S33" s="56">
        <f t="shared" si="6"/>
        <v>2298.4899999999998</v>
      </c>
      <c r="T33" s="11"/>
      <c r="U33" s="11"/>
    </row>
    <row r="34" spans="1:22" ht="20.100000000000001" customHeight="1" x14ac:dyDescent="0.25">
      <c r="A34" s="33">
        <v>21</v>
      </c>
      <c r="B34" s="39" t="s">
        <v>211</v>
      </c>
      <c r="C34" s="65">
        <v>2700</v>
      </c>
      <c r="D34" s="65">
        <v>0</v>
      </c>
      <c r="E34" s="56">
        <v>400</v>
      </c>
      <c r="F34" s="56">
        <v>10</v>
      </c>
      <c r="G34" s="56">
        <f t="shared" si="0"/>
        <v>410</v>
      </c>
      <c r="H34" s="56">
        <v>30</v>
      </c>
      <c r="I34" s="56">
        <v>10</v>
      </c>
      <c r="J34" s="56">
        <f t="shared" si="1"/>
        <v>40</v>
      </c>
      <c r="K34" s="56">
        <v>15</v>
      </c>
      <c r="L34" s="56">
        <v>0</v>
      </c>
      <c r="M34" s="56">
        <f t="shared" si="2"/>
        <v>15</v>
      </c>
      <c r="N34" s="56">
        <v>0</v>
      </c>
      <c r="O34" s="56">
        <v>0</v>
      </c>
      <c r="P34" s="56">
        <f t="shared" si="3"/>
        <v>0</v>
      </c>
      <c r="Q34" s="56">
        <f t="shared" si="4"/>
        <v>445</v>
      </c>
      <c r="R34" s="56">
        <f t="shared" si="5"/>
        <v>20</v>
      </c>
      <c r="S34" s="56">
        <f t="shared" si="6"/>
        <v>3165</v>
      </c>
      <c r="T34" s="11"/>
      <c r="U34" s="11"/>
    </row>
    <row r="35" spans="1:22" s="9" customFormat="1" ht="20.100000000000001" customHeight="1" x14ac:dyDescent="0.3">
      <c r="A35" s="35"/>
      <c r="B35" s="36" t="s">
        <v>24</v>
      </c>
      <c r="C35" s="58">
        <f>+C32+C33+C34</f>
        <v>7728.49</v>
      </c>
      <c r="D35" s="58">
        <f t="shared" ref="D35:S35" si="29">+D32+D33+D34</f>
        <v>150</v>
      </c>
      <c r="E35" s="58">
        <f t="shared" si="29"/>
        <v>1505</v>
      </c>
      <c r="F35" s="58">
        <f t="shared" si="29"/>
        <v>320</v>
      </c>
      <c r="G35" s="58">
        <f t="shared" si="29"/>
        <v>1825</v>
      </c>
      <c r="H35" s="58">
        <f t="shared" si="29"/>
        <v>90</v>
      </c>
      <c r="I35" s="58">
        <f t="shared" si="29"/>
        <v>38</v>
      </c>
      <c r="J35" s="58">
        <f t="shared" si="29"/>
        <v>128</v>
      </c>
      <c r="K35" s="58">
        <f t="shared" si="29"/>
        <v>65</v>
      </c>
      <c r="L35" s="58">
        <f t="shared" si="29"/>
        <v>0</v>
      </c>
      <c r="M35" s="58">
        <f t="shared" si="29"/>
        <v>65</v>
      </c>
      <c r="N35" s="58">
        <f t="shared" si="29"/>
        <v>75</v>
      </c>
      <c r="O35" s="58">
        <f t="shared" si="29"/>
        <v>20</v>
      </c>
      <c r="P35" s="58">
        <f t="shared" si="29"/>
        <v>95</v>
      </c>
      <c r="Q35" s="58">
        <f t="shared" si="29"/>
        <v>1735</v>
      </c>
      <c r="R35" s="58">
        <f t="shared" si="29"/>
        <v>378</v>
      </c>
      <c r="S35" s="58">
        <f t="shared" si="29"/>
        <v>9991.49</v>
      </c>
      <c r="T35" s="17"/>
      <c r="U35" s="19"/>
    </row>
    <row r="36" spans="1:22" ht="20.100000000000001" customHeight="1" x14ac:dyDescent="0.25">
      <c r="A36" s="33">
        <v>24</v>
      </c>
      <c r="B36" s="34" t="s">
        <v>26</v>
      </c>
      <c r="C36" s="55">
        <v>3300</v>
      </c>
      <c r="D36" s="55">
        <v>2750</v>
      </c>
      <c r="E36" s="56">
        <v>1471</v>
      </c>
      <c r="F36" s="56">
        <v>250</v>
      </c>
      <c r="G36" s="56">
        <f t="shared" si="0"/>
        <v>1721</v>
      </c>
      <c r="H36" s="56">
        <v>25</v>
      </c>
      <c r="I36" s="56">
        <v>12.2</v>
      </c>
      <c r="J36" s="56">
        <f t="shared" si="1"/>
        <v>37.200000000000003</v>
      </c>
      <c r="K36" s="56">
        <v>0</v>
      </c>
      <c r="L36" s="56">
        <v>0</v>
      </c>
      <c r="M36" s="56">
        <f t="shared" si="2"/>
        <v>0</v>
      </c>
      <c r="N36" s="56">
        <v>300</v>
      </c>
      <c r="O36" s="56">
        <v>20</v>
      </c>
      <c r="P36" s="56">
        <f t="shared" si="3"/>
        <v>320</v>
      </c>
      <c r="Q36" s="56">
        <f t="shared" si="4"/>
        <v>1796</v>
      </c>
      <c r="R36" s="56">
        <f t="shared" si="5"/>
        <v>282.2</v>
      </c>
      <c r="S36" s="56">
        <f t="shared" si="6"/>
        <v>8128.2</v>
      </c>
      <c r="T36" s="11"/>
      <c r="U36" s="11"/>
    </row>
    <row r="37" spans="1:22" ht="20.100000000000001" customHeight="1" x14ac:dyDescent="0.25">
      <c r="A37" s="33">
        <v>25</v>
      </c>
      <c r="B37" s="34" t="s">
        <v>213</v>
      </c>
      <c r="C37" s="55">
        <v>1200</v>
      </c>
      <c r="D37" s="55">
        <v>0</v>
      </c>
      <c r="E37" s="56">
        <v>150</v>
      </c>
      <c r="F37" s="56">
        <v>10</v>
      </c>
      <c r="G37" s="56">
        <f t="shared" si="0"/>
        <v>160</v>
      </c>
      <c r="H37" s="56">
        <v>75</v>
      </c>
      <c r="I37" s="56">
        <v>5</v>
      </c>
      <c r="J37" s="56">
        <f t="shared" si="1"/>
        <v>80</v>
      </c>
      <c r="K37" s="56">
        <v>45</v>
      </c>
      <c r="L37" s="56">
        <v>0</v>
      </c>
      <c r="M37" s="56">
        <f t="shared" si="2"/>
        <v>45</v>
      </c>
      <c r="N37" s="56">
        <v>0</v>
      </c>
      <c r="O37" s="56">
        <v>0</v>
      </c>
      <c r="P37" s="56">
        <f t="shared" si="3"/>
        <v>0</v>
      </c>
      <c r="Q37" s="56">
        <f t="shared" si="4"/>
        <v>270</v>
      </c>
      <c r="R37" s="56">
        <f t="shared" si="5"/>
        <v>15</v>
      </c>
      <c r="S37" s="56">
        <f t="shared" si="6"/>
        <v>1485</v>
      </c>
      <c r="T37" s="11"/>
      <c r="U37" s="11"/>
    </row>
    <row r="38" spans="1:22" s="9" customFormat="1" ht="20.100000000000001" customHeight="1" x14ac:dyDescent="0.25">
      <c r="A38" s="35"/>
      <c r="B38" s="36" t="s">
        <v>239</v>
      </c>
      <c r="C38" s="58">
        <f>+C36+C37</f>
        <v>4500</v>
      </c>
      <c r="D38" s="58">
        <f t="shared" ref="D38:S38" si="30">+D36+D37</f>
        <v>2750</v>
      </c>
      <c r="E38" s="58">
        <f t="shared" si="30"/>
        <v>1621</v>
      </c>
      <c r="F38" s="58">
        <f t="shared" si="30"/>
        <v>260</v>
      </c>
      <c r="G38" s="58">
        <f t="shared" si="30"/>
        <v>1881</v>
      </c>
      <c r="H38" s="58">
        <f t="shared" si="30"/>
        <v>100</v>
      </c>
      <c r="I38" s="58">
        <f t="shared" si="30"/>
        <v>17.2</v>
      </c>
      <c r="J38" s="58">
        <f t="shared" si="30"/>
        <v>117.2</v>
      </c>
      <c r="K38" s="58">
        <f t="shared" si="30"/>
        <v>45</v>
      </c>
      <c r="L38" s="58">
        <f t="shared" si="30"/>
        <v>0</v>
      </c>
      <c r="M38" s="58">
        <f t="shared" si="30"/>
        <v>45</v>
      </c>
      <c r="N38" s="58">
        <f t="shared" si="30"/>
        <v>300</v>
      </c>
      <c r="O38" s="58">
        <f t="shared" si="30"/>
        <v>20</v>
      </c>
      <c r="P38" s="58">
        <f t="shared" si="30"/>
        <v>320</v>
      </c>
      <c r="Q38" s="58">
        <f t="shared" si="30"/>
        <v>2066</v>
      </c>
      <c r="R38" s="58">
        <f t="shared" si="30"/>
        <v>297.2</v>
      </c>
      <c r="S38" s="58">
        <f t="shared" si="30"/>
        <v>9613.2000000000007</v>
      </c>
      <c r="T38" s="1"/>
      <c r="U38" s="1"/>
      <c r="V38" s="1">
        <f t="shared" ref="V38" si="31">+V36+V37</f>
        <v>0</v>
      </c>
    </row>
    <row r="39" spans="1:22" ht="20.100000000000001" customHeight="1" x14ac:dyDescent="0.25">
      <c r="A39" s="33">
        <v>26</v>
      </c>
      <c r="B39" s="34" t="s">
        <v>27</v>
      </c>
      <c r="C39" s="55">
        <v>535.91999999999996</v>
      </c>
      <c r="D39" s="55">
        <v>10</v>
      </c>
      <c r="E39" s="56">
        <v>686</v>
      </c>
      <c r="F39" s="56">
        <v>150</v>
      </c>
      <c r="G39" s="56">
        <f t="shared" si="0"/>
        <v>836</v>
      </c>
      <c r="H39" s="56">
        <v>20</v>
      </c>
      <c r="I39" s="56">
        <v>20</v>
      </c>
      <c r="J39" s="56">
        <f t="shared" si="1"/>
        <v>40</v>
      </c>
      <c r="K39" s="56">
        <v>15</v>
      </c>
      <c r="L39" s="56">
        <v>0</v>
      </c>
      <c r="M39" s="56">
        <f t="shared" si="2"/>
        <v>15</v>
      </c>
      <c r="N39" s="56">
        <v>50</v>
      </c>
      <c r="O39" s="56">
        <v>20</v>
      </c>
      <c r="P39" s="56">
        <f t="shared" si="3"/>
        <v>70</v>
      </c>
      <c r="Q39" s="56">
        <f t="shared" si="4"/>
        <v>771</v>
      </c>
      <c r="R39" s="56">
        <f t="shared" si="5"/>
        <v>190</v>
      </c>
      <c r="S39" s="56">
        <f t="shared" si="6"/>
        <v>1506.92</v>
      </c>
      <c r="T39" s="11"/>
      <c r="U39" s="11"/>
    </row>
    <row r="40" spans="1:22" ht="20.100000000000001" customHeight="1" x14ac:dyDescent="0.25">
      <c r="A40" s="33">
        <v>27</v>
      </c>
      <c r="B40" s="34" t="s">
        <v>28</v>
      </c>
      <c r="C40" s="55">
        <v>0</v>
      </c>
      <c r="D40" s="55">
        <v>0</v>
      </c>
      <c r="E40" s="56">
        <v>400</v>
      </c>
      <c r="F40" s="56">
        <v>10</v>
      </c>
      <c r="G40" s="56">
        <f t="shared" si="0"/>
        <v>410</v>
      </c>
      <c r="H40" s="56">
        <v>0</v>
      </c>
      <c r="I40" s="56">
        <v>0</v>
      </c>
      <c r="J40" s="56">
        <f t="shared" si="1"/>
        <v>0</v>
      </c>
      <c r="K40" s="56">
        <v>20</v>
      </c>
      <c r="L40" s="56">
        <v>0</v>
      </c>
      <c r="M40" s="56">
        <f t="shared" si="2"/>
        <v>20</v>
      </c>
      <c r="N40" s="56">
        <v>0</v>
      </c>
      <c r="O40" s="56">
        <v>0</v>
      </c>
      <c r="P40" s="56">
        <f t="shared" si="3"/>
        <v>0</v>
      </c>
      <c r="Q40" s="56">
        <f t="shared" si="4"/>
        <v>420</v>
      </c>
      <c r="R40" s="56">
        <f t="shared" si="5"/>
        <v>10</v>
      </c>
      <c r="S40" s="56">
        <f t="shared" si="6"/>
        <v>430</v>
      </c>
      <c r="T40" s="11"/>
      <c r="U40" s="11"/>
    </row>
    <row r="41" spans="1:22" s="9" customFormat="1" ht="20.100000000000001" customHeight="1" x14ac:dyDescent="0.25">
      <c r="A41" s="35"/>
      <c r="B41" s="36" t="s">
        <v>27</v>
      </c>
      <c r="C41" s="58">
        <f>+C39+C40</f>
        <v>535.91999999999996</v>
      </c>
      <c r="D41" s="58">
        <f t="shared" ref="D41:S41" si="32">+D39+D40</f>
        <v>10</v>
      </c>
      <c r="E41" s="58">
        <f t="shared" si="32"/>
        <v>1086</v>
      </c>
      <c r="F41" s="58">
        <f t="shared" si="32"/>
        <v>160</v>
      </c>
      <c r="G41" s="58">
        <f t="shared" si="32"/>
        <v>1246</v>
      </c>
      <c r="H41" s="58">
        <f t="shared" si="32"/>
        <v>20</v>
      </c>
      <c r="I41" s="58">
        <f t="shared" si="32"/>
        <v>20</v>
      </c>
      <c r="J41" s="58">
        <f t="shared" si="32"/>
        <v>40</v>
      </c>
      <c r="K41" s="58">
        <f t="shared" si="32"/>
        <v>35</v>
      </c>
      <c r="L41" s="58">
        <f t="shared" si="32"/>
        <v>0</v>
      </c>
      <c r="M41" s="58">
        <f t="shared" si="32"/>
        <v>35</v>
      </c>
      <c r="N41" s="58">
        <f t="shared" si="32"/>
        <v>50</v>
      </c>
      <c r="O41" s="58">
        <f t="shared" si="32"/>
        <v>20</v>
      </c>
      <c r="P41" s="58">
        <f t="shared" si="32"/>
        <v>70</v>
      </c>
      <c r="Q41" s="58">
        <f t="shared" si="32"/>
        <v>1191</v>
      </c>
      <c r="R41" s="58">
        <f t="shared" si="32"/>
        <v>200</v>
      </c>
      <c r="S41" s="58">
        <f t="shared" si="32"/>
        <v>1936.92</v>
      </c>
      <c r="T41" s="19"/>
      <c r="U41" s="19"/>
    </row>
    <row r="42" spans="1:22" ht="20.100000000000001" customHeight="1" x14ac:dyDescent="0.25">
      <c r="A42" s="33">
        <v>28</v>
      </c>
      <c r="B42" s="34" t="s">
        <v>29</v>
      </c>
      <c r="C42" s="55">
        <v>5100</v>
      </c>
      <c r="D42" s="55">
        <v>4800</v>
      </c>
      <c r="E42" s="56">
        <v>1800</v>
      </c>
      <c r="F42" s="56">
        <v>450</v>
      </c>
      <c r="G42" s="56">
        <f t="shared" si="0"/>
        <v>2250</v>
      </c>
      <c r="H42" s="56">
        <v>100</v>
      </c>
      <c r="I42" s="56">
        <v>30</v>
      </c>
      <c r="J42" s="56">
        <f t="shared" si="1"/>
        <v>130</v>
      </c>
      <c r="K42" s="56">
        <v>25</v>
      </c>
      <c r="L42" s="56">
        <v>0</v>
      </c>
      <c r="M42" s="56">
        <f t="shared" si="2"/>
        <v>25</v>
      </c>
      <c r="N42" s="56">
        <v>110</v>
      </c>
      <c r="O42" s="56">
        <v>100</v>
      </c>
      <c r="P42" s="56">
        <f t="shared" si="3"/>
        <v>210</v>
      </c>
      <c r="Q42" s="56">
        <f t="shared" si="4"/>
        <v>2035</v>
      </c>
      <c r="R42" s="56">
        <f t="shared" si="5"/>
        <v>580</v>
      </c>
      <c r="S42" s="56">
        <f t="shared" si="6"/>
        <v>12515</v>
      </c>
      <c r="T42" s="11"/>
      <c r="U42" s="11"/>
    </row>
    <row r="43" spans="1:22" ht="20.100000000000001" customHeight="1" x14ac:dyDescent="0.25">
      <c r="A43" s="33">
        <v>29</v>
      </c>
      <c r="B43" s="34" t="s">
        <v>30</v>
      </c>
      <c r="C43" s="55">
        <v>400</v>
      </c>
      <c r="D43" s="55">
        <v>0</v>
      </c>
      <c r="E43" s="61">
        <v>130</v>
      </c>
      <c r="F43" s="62">
        <v>35</v>
      </c>
      <c r="G43" s="56">
        <f t="shared" si="0"/>
        <v>165</v>
      </c>
      <c r="H43" s="56">
        <v>30</v>
      </c>
      <c r="I43" s="56">
        <v>3</v>
      </c>
      <c r="J43" s="56">
        <f t="shared" si="1"/>
        <v>33</v>
      </c>
      <c r="K43" s="56">
        <v>25</v>
      </c>
      <c r="L43" s="56">
        <v>0</v>
      </c>
      <c r="M43" s="56">
        <f t="shared" si="2"/>
        <v>25</v>
      </c>
      <c r="N43" s="56">
        <v>0</v>
      </c>
      <c r="O43" s="56">
        <v>0</v>
      </c>
      <c r="P43" s="56">
        <f t="shared" si="3"/>
        <v>0</v>
      </c>
      <c r="Q43" s="56">
        <f t="shared" si="4"/>
        <v>185</v>
      </c>
      <c r="R43" s="56">
        <f t="shared" si="5"/>
        <v>38</v>
      </c>
      <c r="S43" s="56">
        <f t="shared" si="6"/>
        <v>623</v>
      </c>
      <c r="T43" s="11"/>
      <c r="U43" s="11"/>
    </row>
    <row r="44" spans="1:22" ht="20.100000000000001" customHeight="1" x14ac:dyDescent="0.25">
      <c r="A44" s="33">
        <v>30</v>
      </c>
      <c r="B44" s="34" t="s">
        <v>31</v>
      </c>
      <c r="C44" s="55">
        <v>0</v>
      </c>
      <c r="D44" s="55">
        <v>0</v>
      </c>
      <c r="E44" s="61">
        <v>550</v>
      </c>
      <c r="F44" s="62">
        <v>100</v>
      </c>
      <c r="G44" s="56">
        <f t="shared" si="0"/>
        <v>650</v>
      </c>
      <c r="H44" s="56">
        <v>0</v>
      </c>
      <c r="I44" s="56">
        <v>0</v>
      </c>
      <c r="J44" s="56">
        <f t="shared" si="1"/>
        <v>0</v>
      </c>
      <c r="K44" s="56">
        <v>0</v>
      </c>
      <c r="L44" s="56">
        <v>0</v>
      </c>
      <c r="M44" s="56">
        <f t="shared" si="2"/>
        <v>0</v>
      </c>
      <c r="N44" s="56">
        <v>0</v>
      </c>
      <c r="O44" s="56">
        <v>0</v>
      </c>
      <c r="P44" s="56">
        <f t="shared" si="3"/>
        <v>0</v>
      </c>
      <c r="Q44" s="56">
        <f t="shared" si="4"/>
        <v>550</v>
      </c>
      <c r="R44" s="56">
        <f t="shared" si="5"/>
        <v>100</v>
      </c>
      <c r="S44" s="56">
        <f t="shared" si="6"/>
        <v>650</v>
      </c>
      <c r="T44" s="11"/>
      <c r="U44" s="11"/>
    </row>
    <row r="45" spans="1:22" s="9" customFormat="1" ht="20.100000000000001" customHeight="1" x14ac:dyDescent="0.25">
      <c r="A45" s="35"/>
      <c r="B45" s="36" t="s">
        <v>29</v>
      </c>
      <c r="C45" s="58">
        <f>+C42+C43+C44</f>
        <v>5500</v>
      </c>
      <c r="D45" s="58">
        <f t="shared" ref="D45:S45" si="33">+D42+D43+D44</f>
        <v>4800</v>
      </c>
      <c r="E45" s="58">
        <f t="shared" si="33"/>
        <v>2480</v>
      </c>
      <c r="F45" s="58">
        <f t="shared" si="33"/>
        <v>585</v>
      </c>
      <c r="G45" s="58">
        <f t="shared" si="33"/>
        <v>3065</v>
      </c>
      <c r="H45" s="58">
        <f t="shared" si="33"/>
        <v>130</v>
      </c>
      <c r="I45" s="58">
        <f t="shared" si="33"/>
        <v>33</v>
      </c>
      <c r="J45" s="58">
        <f t="shared" si="33"/>
        <v>163</v>
      </c>
      <c r="K45" s="58">
        <f t="shared" si="33"/>
        <v>50</v>
      </c>
      <c r="L45" s="58">
        <f t="shared" si="33"/>
        <v>0</v>
      </c>
      <c r="M45" s="58">
        <f t="shared" si="33"/>
        <v>50</v>
      </c>
      <c r="N45" s="58">
        <f t="shared" si="33"/>
        <v>110</v>
      </c>
      <c r="O45" s="58">
        <f t="shared" si="33"/>
        <v>100</v>
      </c>
      <c r="P45" s="58">
        <f t="shared" si="33"/>
        <v>210</v>
      </c>
      <c r="Q45" s="58">
        <f t="shared" si="33"/>
        <v>2770</v>
      </c>
      <c r="R45" s="58">
        <f t="shared" si="33"/>
        <v>718</v>
      </c>
      <c r="S45" s="58">
        <f t="shared" si="33"/>
        <v>13788</v>
      </c>
      <c r="T45" s="19"/>
      <c r="U45" s="19"/>
    </row>
    <row r="46" spans="1:22" ht="20.100000000000001" customHeight="1" x14ac:dyDescent="0.25">
      <c r="A46" s="33">
        <v>31</v>
      </c>
      <c r="B46" s="34" t="s">
        <v>32</v>
      </c>
      <c r="C46" s="55">
        <v>3721.09</v>
      </c>
      <c r="D46" s="55">
        <v>470</v>
      </c>
      <c r="E46" s="56">
        <v>836</v>
      </c>
      <c r="F46" s="56">
        <v>300</v>
      </c>
      <c r="G46" s="56">
        <f t="shared" si="0"/>
        <v>1136</v>
      </c>
      <c r="H46" s="56">
        <v>0</v>
      </c>
      <c r="I46" s="56">
        <v>15</v>
      </c>
      <c r="J46" s="56">
        <f t="shared" si="1"/>
        <v>15</v>
      </c>
      <c r="K46" s="56">
        <v>50</v>
      </c>
      <c r="L46" s="56">
        <v>0</v>
      </c>
      <c r="M46" s="56">
        <f t="shared" si="2"/>
        <v>50</v>
      </c>
      <c r="N46" s="56">
        <v>100</v>
      </c>
      <c r="O46" s="56">
        <v>40</v>
      </c>
      <c r="P46" s="56">
        <f t="shared" si="3"/>
        <v>140</v>
      </c>
      <c r="Q46" s="56">
        <f t="shared" si="4"/>
        <v>986</v>
      </c>
      <c r="R46" s="56">
        <f t="shared" si="5"/>
        <v>355</v>
      </c>
      <c r="S46" s="56">
        <f t="shared" si="6"/>
        <v>5532.09</v>
      </c>
      <c r="T46" s="11"/>
      <c r="U46" s="11"/>
    </row>
    <row r="47" spans="1:22" ht="20.100000000000001" customHeight="1" x14ac:dyDescent="0.25">
      <c r="A47" s="33">
        <v>32</v>
      </c>
      <c r="B47" s="34" t="s">
        <v>33</v>
      </c>
      <c r="C47" s="55">
        <v>1459.15</v>
      </c>
      <c r="D47" s="55">
        <v>145</v>
      </c>
      <c r="E47" s="56">
        <v>650</v>
      </c>
      <c r="F47" s="56">
        <v>600</v>
      </c>
      <c r="G47" s="56">
        <f t="shared" si="0"/>
        <v>1250</v>
      </c>
      <c r="H47" s="56">
        <v>100</v>
      </c>
      <c r="I47" s="56">
        <v>15</v>
      </c>
      <c r="J47" s="56">
        <f t="shared" si="1"/>
        <v>115</v>
      </c>
      <c r="K47" s="56">
        <v>50</v>
      </c>
      <c r="L47" s="56">
        <v>20</v>
      </c>
      <c r="M47" s="56">
        <f t="shared" si="2"/>
        <v>70</v>
      </c>
      <c r="N47" s="56">
        <v>150</v>
      </c>
      <c r="O47" s="56">
        <v>110</v>
      </c>
      <c r="P47" s="56">
        <f t="shared" si="3"/>
        <v>260</v>
      </c>
      <c r="Q47" s="56">
        <f t="shared" si="4"/>
        <v>950</v>
      </c>
      <c r="R47" s="56">
        <f t="shared" si="5"/>
        <v>745</v>
      </c>
      <c r="S47" s="56">
        <f t="shared" si="6"/>
        <v>3299.15</v>
      </c>
      <c r="T47" s="11"/>
      <c r="U47" s="11"/>
    </row>
    <row r="48" spans="1:22" ht="20.100000000000001" customHeight="1" x14ac:dyDescent="0.25">
      <c r="A48" s="33">
        <v>33</v>
      </c>
      <c r="B48" s="34" t="s">
        <v>258</v>
      </c>
      <c r="C48" s="55">
        <v>1065.5999999999999</v>
      </c>
      <c r="D48" s="55">
        <v>25</v>
      </c>
      <c r="E48" s="56">
        <v>280</v>
      </c>
      <c r="F48" s="56">
        <v>75</v>
      </c>
      <c r="G48" s="56">
        <f t="shared" si="0"/>
        <v>355</v>
      </c>
      <c r="H48" s="56">
        <v>50</v>
      </c>
      <c r="I48" s="56">
        <v>15</v>
      </c>
      <c r="J48" s="56">
        <f t="shared" si="1"/>
        <v>65</v>
      </c>
      <c r="K48" s="56">
        <v>18</v>
      </c>
      <c r="L48" s="56">
        <v>0</v>
      </c>
      <c r="M48" s="56">
        <f t="shared" si="2"/>
        <v>18</v>
      </c>
      <c r="N48" s="56">
        <v>40</v>
      </c>
      <c r="O48" s="56">
        <v>0</v>
      </c>
      <c r="P48" s="56">
        <f t="shared" si="3"/>
        <v>40</v>
      </c>
      <c r="Q48" s="56">
        <f t="shared" si="4"/>
        <v>388</v>
      </c>
      <c r="R48" s="56">
        <f t="shared" si="5"/>
        <v>90</v>
      </c>
      <c r="S48" s="56">
        <f t="shared" si="6"/>
        <v>1568.6</v>
      </c>
      <c r="T48" s="11"/>
      <c r="U48" s="11"/>
    </row>
    <row r="49" spans="1:22" ht="20.100000000000001" customHeight="1" x14ac:dyDescent="0.25">
      <c r="A49" s="33">
        <v>34</v>
      </c>
      <c r="B49" s="39" t="s">
        <v>34</v>
      </c>
      <c r="C49" s="65">
        <v>880</v>
      </c>
      <c r="D49" s="65">
        <v>0</v>
      </c>
      <c r="E49" s="56">
        <v>400</v>
      </c>
      <c r="F49" s="56">
        <v>10</v>
      </c>
      <c r="G49" s="56">
        <f t="shared" si="0"/>
        <v>410</v>
      </c>
      <c r="H49" s="56">
        <v>40</v>
      </c>
      <c r="I49" s="56">
        <v>30</v>
      </c>
      <c r="J49" s="56">
        <f t="shared" si="1"/>
        <v>70</v>
      </c>
      <c r="K49" s="56">
        <v>81</v>
      </c>
      <c r="L49" s="56">
        <v>0</v>
      </c>
      <c r="M49" s="56">
        <f t="shared" si="2"/>
        <v>81</v>
      </c>
      <c r="N49" s="56">
        <v>0</v>
      </c>
      <c r="O49" s="56">
        <v>0</v>
      </c>
      <c r="P49" s="56">
        <f t="shared" si="3"/>
        <v>0</v>
      </c>
      <c r="Q49" s="56">
        <f t="shared" si="4"/>
        <v>521</v>
      </c>
      <c r="R49" s="56">
        <f t="shared" si="5"/>
        <v>40</v>
      </c>
      <c r="S49" s="56">
        <f t="shared" si="6"/>
        <v>1441</v>
      </c>
      <c r="T49" s="11"/>
      <c r="U49" s="11"/>
    </row>
    <row r="50" spans="1:22" ht="20.100000000000001" customHeight="1" x14ac:dyDescent="0.25">
      <c r="A50" s="33">
        <v>35</v>
      </c>
      <c r="B50" s="39" t="s">
        <v>35</v>
      </c>
      <c r="C50" s="65">
        <v>0</v>
      </c>
      <c r="D50" s="65">
        <v>0</v>
      </c>
      <c r="E50" s="56">
        <v>300</v>
      </c>
      <c r="F50" s="56">
        <v>10</v>
      </c>
      <c r="G50" s="56">
        <f t="shared" si="0"/>
        <v>310</v>
      </c>
      <c r="H50" s="56">
        <v>0</v>
      </c>
      <c r="I50" s="56">
        <v>0</v>
      </c>
      <c r="J50" s="56">
        <f t="shared" si="1"/>
        <v>0</v>
      </c>
      <c r="K50" s="56">
        <v>0</v>
      </c>
      <c r="L50" s="56">
        <v>0</v>
      </c>
      <c r="M50" s="56">
        <f t="shared" si="2"/>
        <v>0</v>
      </c>
      <c r="N50" s="56">
        <v>0</v>
      </c>
      <c r="O50" s="56">
        <v>0</v>
      </c>
      <c r="P50" s="56">
        <f t="shared" si="3"/>
        <v>0</v>
      </c>
      <c r="Q50" s="56">
        <f t="shared" si="4"/>
        <v>300</v>
      </c>
      <c r="R50" s="56">
        <f t="shared" si="5"/>
        <v>10</v>
      </c>
      <c r="S50" s="56">
        <f t="shared" si="6"/>
        <v>310</v>
      </c>
      <c r="T50" s="11"/>
      <c r="U50" s="11"/>
    </row>
    <row r="51" spans="1:22" s="9" customFormat="1" ht="20.100000000000001" customHeight="1" x14ac:dyDescent="0.25">
      <c r="A51" s="35"/>
      <c r="B51" s="36" t="s">
        <v>258</v>
      </c>
      <c r="C51" s="58">
        <f>+C50+C49+C48</f>
        <v>1945.6</v>
      </c>
      <c r="D51" s="58">
        <f t="shared" ref="D51:S51" si="34">+D50+D49+D48</f>
        <v>25</v>
      </c>
      <c r="E51" s="58">
        <f t="shared" si="34"/>
        <v>980</v>
      </c>
      <c r="F51" s="58">
        <f t="shared" si="34"/>
        <v>95</v>
      </c>
      <c r="G51" s="58">
        <f t="shared" si="34"/>
        <v>1075</v>
      </c>
      <c r="H51" s="58">
        <f t="shared" si="34"/>
        <v>90</v>
      </c>
      <c r="I51" s="58">
        <f t="shared" si="34"/>
        <v>45</v>
      </c>
      <c r="J51" s="58">
        <f t="shared" si="34"/>
        <v>135</v>
      </c>
      <c r="K51" s="58">
        <f t="shared" si="34"/>
        <v>99</v>
      </c>
      <c r="L51" s="58">
        <f t="shared" si="34"/>
        <v>0</v>
      </c>
      <c r="M51" s="58">
        <f t="shared" si="34"/>
        <v>99</v>
      </c>
      <c r="N51" s="58">
        <f t="shared" si="34"/>
        <v>40</v>
      </c>
      <c r="O51" s="58">
        <f t="shared" si="34"/>
        <v>0</v>
      </c>
      <c r="P51" s="58">
        <f t="shared" si="34"/>
        <v>40</v>
      </c>
      <c r="Q51" s="58">
        <f t="shared" si="34"/>
        <v>1209</v>
      </c>
      <c r="R51" s="58">
        <f t="shared" si="34"/>
        <v>140</v>
      </c>
      <c r="S51" s="58">
        <f t="shared" si="34"/>
        <v>3319.6</v>
      </c>
      <c r="T51" s="19"/>
      <c r="U51" s="19"/>
    </row>
    <row r="52" spans="1:22" ht="20.100000000000001" customHeight="1" x14ac:dyDescent="0.25">
      <c r="A52" s="33">
        <v>36</v>
      </c>
      <c r="B52" s="34" t="s">
        <v>36</v>
      </c>
      <c r="C52" s="55">
        <v>791.24</v>
      </c>
      <c r="D52" s="55">
        <v>70</v>
      </c>
      <c r="E52" s="56">
        <v>640</v>
      </c>
      <c r="F52" s="56">
        <v>200</v>
      </c>
      <c r="G52" s="56">
        <f t="shared" si="0"/>
        <v>840</v>
      </c>
      <c r="H52" s="56">
        <v>10</v>
      </c>
      <c r="I52" s="56">
        <v>12.2</v>
      </c>
      <c r="J52" s="56">
        <f t="shared" si="1"/>
        <v>22.2</v>
      </c>
      <c r="K52" s="56">
        <v>0</v>
      </c>
      <c r="L52" s="56">
        <v>0</v>
      </c>
      <c r="M52" s="56">
        <f t="shared" si="2"/>
        <v>0</v>
      </c>
      <c r="N52" s="56">
        <v>0</v>
      </c>
      <c r="O52" s="56">
        <v>0</v>
      </c>
      <c r="P52" s="56">
        <f t="shared" si="3"/>
        <v>0</v>
      </c>
      <c r="Q52" s="56">
        <f t="shared" si="4"/>
        <v>650</v>
      </c>
      <c r="R52" s="56">
        <f t="shared" si="5"/>
        <v>212.2</v>
      </c>
      <c r="S52" s="56">
        <f t="shared" si="6"/>
        <v>1723.44</v>
      </c>
      <c r="T52" s="11"/>
      <c r="U52" s="11"/>
    </row>
    <row r="53" spans="1:22" ht="20.100000000000001" customHeight="1" x14ac:dyDescent="0.25">
      <c r="A53" s="33">
        <v>37</v>
      </c>
      <c r="B53" s="34" t="s">
        <v>37</v>
      </c>
      <c r="C53" s="55">
        <v>838.42</v>
      </c>
      <c r="D53" s="55">
        <v>0</v>
      </c>
      <c r="E53" s="56">
        <v>150</v>
      </c>
      <c r="F53" s="56">
        <v>10</v>
      </c>
      <c r="G53" s="56">
        <f t="shared" si="0"/>
        <v>160</v>
      </c>
      <c r="H53" s="56">
        <v>10</v>
      </c>
      <c r="I53" s="56">
        <v>0</v>
      </c>
      <c r="J53" s="56">
        <f t="shared" si="1"/>
        <v>10</v>
      </c>
      <c r="K53" s="56">
        <v>0</v>
      </c>
      <c r="L53" s="56">
        <v>0</v>
      </c>
      <c r="M53" s="56">
        <f t="shared" si="2"/>
        <v>0</v>
      </c>
      <c r="N53" s="56">
        <v>0</v>
      </c>
      <c r="O53" s="56">
        <v>0</v>
      </c>
      <c r="P53" s="56">
        <f t="shared" si="3"/>
        <v>0</v>
      </c>
      <c r="Q53" s="56">
        <f t="shared" si="4"/>
        <v>160</v>
      </c>
      <c r="R53" s="56">
        <f t="shared" si="5"/>
        <v>10</v>
      </c>
      <c r="S53" s="56">
        <f t="shared" si="6"/>
        <v>1008.42</v>
      </c>
      <c r="T53" s="11"/>
      <c r="U53" s="11"/>
    </row>
    <row r="54" spans="1:22" s="9" customFormat="1" ht="20.100000000000001" customHeight="1" x14ac:dyDescent="0.25">
      <c r="A54" s="35"/>
      <c r="B54" s="36" t="s">
        <v>36</v>
      </c>
      <c r="C54" s="56">
        <f t="shared" ref="C54:R54" si="35">+C53+C52</f>
        <v>1629.6599999999999</v>
      </c>
      <c r="D54" s="56">
        <f t="shared" si="35"/>
        <v>70</v>
      </c>
      <c r="E54" s="56">
        <f t="shared" si="35"/>
        <v>790</v>
      </c>
      <c r="F54" s="56">
        <f t="shared" si="35"/>
        <v>210</v>
      </c>
      <c r="G54" s="56">
        <f t="shared" si="35"/>
        <v>1000</v>
      </c>
      <c r="H54" s="56">
        <f t="shared" si="35"/>
        <v>20</v>
      </c>
      <c r="I54" s="56">
        <f t="shared" si="35"/>
        <v>12.2</v>
      </c>
      <c r="J54" s="56">
        <f t="shared" si="35"/>
        <v>32.200000000000003</v>
      </c>
      <c r="K54" s="56">
        <f t="shared" si="35"/>
        <v>0</v>
      </c>
      <c r="L54" s="56">
        <f t="shared" si="35"/>
        <v>0</v>
      </c>
      <c r="M54" s="56">
        <f t="shared" si="35"/>
        <v>0</v>
      </c>
      <c r="N54" s="56">
        <f t="shared" si="35"/>
        <v>0</v>
      </c>
      <c r="O54" s="56">
        <f t="shared" si="35"/>
        <v>0</v>
      </c>
      <c r="P54" s="56">
        <f t="shared" si="35"/>
        <v>0</v>
      </c>
      <c r="Q54" s="56">
        <f t="shared" si="35"/>
        <v>810</v>
      </c>
      <c r="R54" s="56">
        <f t="shared" si="35"/>
        <v>222.2</v>
      </c>
      <c r="S54" s="56">
        <f>+S53+S52</f>
        <v>2731.86</v>
      </c>
      <c r="T54" s="19"/>
      <c r="U54" s="19"/>
    </row>
    <row r="55" spans="1:22" ht="20.100000000000001" customHeight="1" x14ac:dyDescent="0.25">
      <c r="A55" s="33">
        <v>38</v>
      </c>
      <c r="B55" s="39" t="s">
        <v>38</v>
      </c>
      <c r="C55" s="65">
        <v>1368.69</v>
      </c>
      <c r="D55" s="65">
        <v>575</v>
      </c>
      <c r="E55" s="61">
        <v>700</v>
      </c>
      <c r="F55" s="62">
        <f>1300+1000</f>
        <v>2300</v>
      </c>
      <c r="G55" s="56">
        <f t="shared" si="0"/>
        <v>3000</v>
      </c>
      <c r="H55" s="56">
        <v>0</v>
      </c>
      <c r="I55" s="56">
        <v>15</v>
      </c>
      <c r="J55" s="56">
        <f t="shared" si="1"/>
        <v>15</v>
      </c>
      <c r="K55" s="56">
        <v>0</v>
      </c>
      <c r="L55" s="56">
        <v>0</v>
      </c>
      <c r="M55" s="56">
        <f t="shared" si="2"/>
        <v>0</v>
      </c>
      <c r="N55" s="56">
        <v>30</v>
      </c>
      <c r="O55" s="56">
        <v>0</v>
      </c>
      <c r="P55" s="56">
        <f t="shared" si="3"/>
        <v>30</v>
      </c>
      <c r="Q55" s="56">
        <f t="shared" si="4"/>
        <v>730</v>
      </c>
      <c r="R55" s="56">
        <f t="shared" si="5"/>
        <v>2315</v>
      </c>
      <c r="S55" s="56">
        <f t="shared" si="6"/>
        <v>4988.6900000000005</v>
      </c>
      <c r="T55" s="11"/>
      <c r="U55" s="11"/>
    </row>
    <row r="56" spans="1:22" ht="20.100000000000001" customHeight="1" x14ac:dyDescent="0.25">
      <c r="A56" s="33">
        <v>39</v>
      </c>
      <c r="B56" s="39" t="s">
        <v>39</v>
      </c>
      <c r="C56" s="65">
        <v>0</v>
      </c>
      <c r="D56" s="65">
        <v>0</v>
      </c>
      <c r="E56" s="61">
        <v>160</v>
      </c>
      <c r="F56" s="62">
        <v>50</v>
      </c>
      <c r="G56" s="56">
        <f t="shared" si="0"/>
        <v>210</v>
      </c>
      <c r="H56" s="56">
        <v>0</v>
      </c>
      <c r="I56" s="56">
        <v>0</v>
      </c>
      <c r="J56" s="56">
        <f t="shared" si="1"/>
        <v>0</v>
      </c>
      <c r="K56" s="56">
        <v>0</v>
      </c>
      <c r="L56" s="56">
        <v>0</v>
      </c>
      <c r="M56" s="56">
        <f t="shared" si="2"/>
        <v>0</v>
      </c>
      <c r="N56" s="56">
        <v>0</v>
      </c>
      <c r="O56" s="56">
        <v>0</v>
      </c>
      <c r="P56" s="56">
        <f t="shared" si="3"/>
        <v>0</v>
      </c>
      <c r="Q56" s="56">
        <f t="shared" si="4"/>
        <v>160</v>
      </c>
      <c r="R56" s="56">
        <f t="shared" si="5"/>
        <v>50</v>
      </c>
      <c r="S56" s="56">
        <f t="shared" si="6"/>
        <v>210</v>
      </c>
      <c r="T56" s="11"/>
      <c r="U56" s="11"/>
    </row>
    <row r="57" spans="1:22" ht="20.100000000000001" customHeight="1" x14ac:dyDescent="0.25">
      <c r="A57" s="33"/>
      <c r="B57" s="39" t="s">
        <v>40</v>
      </c>
      <c r="C57" s="65">
        <v>0</v>
      </c>
      <c r="D57" s="65">
        <v>0</v>
      </c>
      <c r="E57" s="56">
        <v>200</v>
      </c>
      <c r="F57" s="56">
        <v>100</v>
      </c>
      <c r="G57" s="56">
        <f t="shared" si="0"/>
        <v>300</v>
      </c>
      <c r="H57" s="56">
        <v>0</v>
      </c>
      <c r="I57" s="56">
        <v>0</v>
      </c>
      <c r="J57" s="56">
        <f t="shared" si="1"/>
        <v>0</v>
      </c>
      <c r="K57" s="56">
        <v>0</v>
      </c>
      <c r="L57" s="56">
        <v>0</v>
      </c>
      <c r="M57" s="56">
        <f t="shared" si="2"/>
        <v>0</v>
      </c>
      <c r="N57" s="56">
        <v>0</v>
      </c>
      <c r="O57" s="56">
        <v>0</v>
      </c>
      <c r="P57" s="56">
        <f t="shared" si="3"/>
        <v>0</v>
      </c>
      <c r="Q57" s="56">
        <f t="shared" si="4"/>
        <v>200</v>
      </c>
      <c r="R57" s="56">
        <f t="shared" si="5"/>
        <v>100</v>
      </c>
      <c r="S57" s="56">
        <f t="shared" si="6"/>
        <v>300</v>
      </c>
      <c r="T57" s="11"/>
      <c r="U57" s="11"/>
    </row>
    <row r="58" spans="1:22" s="9" customFormat="1" ht="20.100000000000001" customHeight="1" x14ac:dyDescent="0.25">
      <c r="A58" s="35"/>
      <c r="B58" s="36" t="s">
        <v>257</v>
      </c>
      <c r="C58" s="66">
        <f t="shared" ref="C58:S58" si="36">+C55+C56+C57</f>
        <v>1368.69</v>
      </c>
      <c r="D58" s="66">
        <f t="shared" si="36"/>
        <v>575</v>
      </c>
      <c r="E58" s="66">
        <f t="shared" si="36"/>
        <v>1060</v>
      </c>
      <c r="F58" s="66">
        <f t="shared" si="36"/>
        <v>2450</v>
      </c>
      <c r="G58" s="66">
        <f t="shared" si="36"/>
        <v>3510</v>
      </c>
      <c r="H58" s="66">
        <f t="shared" si="36"/>
        <v>0</v>
      </c>
      <c r="I58" s="66">
        <f t="shared" si="36"/>
        <v>15</v>
      </c>
      <c r="J58" s="66">
        <f t="shared" si="36"/>
        <v>15</v>
      </c>
      <c r="K58" s="66">
        <f t="shared" si="36"/>
        <v>0</v>
      </c>
      <c r="L58" s="66">
        <f t="shared" si="36"/>
        <v>0</v>
      </c>
      <c r="M58" s="66">
        <f t="shared" si="36"/>
        <v>0</v>
      </c>
      <c r="N58" s="66">
        <f t="shared" si="36"/>
        <v>30</v>
      </c>
      <c r="O58" s="66">
        <f t="shared" si="36"/>
        <v>0</v>
      </c>
      <c r="P58" s="66">
        <f t="shared" si="36"/>
        <v>30</v>
      </c>
      <c r="Q58" s="66">
        <f t="shared" si="36"/>
        <v>1090</v>
      </c>
      <c r="R58" s="66">
        <f t="shared" si="36"/>
        <v>2465</v>
      </c>
      <c r="S58" s="66">
        <f t="shared" si="36"/>
        <v>5498.6900000000005</v>
      </c>
      <c r="T58" s="19"/>
      <c r="U58" s="19"/>
    </row>
    <row r="59" spans="1:22" ht="20.100000000000001" customHeight="1" x14ac:dyDescent="0.25">
      <c r="A59" s="33">
        <v>40</v>
      </c>
      <c r="B59" s="38" t="s">
        <v>41</v>
      </c>
      <c r="C59" s="64">
        <v>930</v>
      </c>
      <c r="D59" s="64">
        <v>0</v>
      </c>
      <c r="E59" s="56">
        <v>647</v>
      </c>
      <c r="F59" s="56">
        <v>150</v>
      </c>
      <c r="G59" s="56">
        <f t="shared" si="0"/>
        <v>797</v>
      </c>
      <c r="H59" s="56">
        <v>10</v>
      </c>
      <c r="I59" s="56">
        <v>0</v>
      </c>
      <c r="J59" s="56">
        <f t="shared" si="1"/>
        <v>10</v>
      </c>
      <c r="K59" s="56">
        <v>32</v>
      </c>
      <c r="L59" s="56">
        <v>0</v>
      </c>
      <c r="M59" s="56">
        <f t="shared" si="2"/>
        <v>32</v>
      </c>
      <c r="N59" s="56">
        <v>70</v>
      </c>
      <c r="O59" s="56">
        <v>30</v>
      </c>
      <c r="P59" s="56">
        <f t="shared" si="3"/>
        <v>100</v>
      </c>
      <c r="Q59" s="56">
        <f t="shared" si="4"/>
        <v>759</v>
      </c>
      <c r="R59" s="56">
        <f t="shared" si="5"/>
        <v>180</v>
      </c>
      <c r="S59" s="56">
        <f t="shared" si="6"/>
        <v>1869</v>
      </c>
      <c r="T59" s="11"/>
      <c r="U59" s="11"/>
    </row>
    <row r="60" spans="1:22" ht="20.100000000000001" customHeight="1" x14ac:dyDescent="0.25">
      <c r="A60" s="33">
        <v>41</v>
      </c>
      <c r="B60" s="34" t="s">
        <v>42</v>
      </c>
      <c r="C60" s="55">
        <v>1250</v>
      </c>
      <c r="D60" s="55">
        <v>0</v>
      </c>
      <c r="E60" s="56">
        <v>200</v>
      </c>
      <c r="F60" s="56">
        <v>0</v>
      </c>
      <c r="G60" s="56">
        <f t="shared" si="0"/>
        <v>200</v>
      </c>
      <c r="H60" s="56">
        <v>60</v>
      </c>
      <c r="I60" s="56">
        <v>0</v>
      </c>
      <c r="J60" s="56">
        <f t="shared" si="1"/>
        <v>60</v>
      </c>
      <c r="K60" s="56">
        <v>20</v>
      </c>
      <c r="L60" s="56">
        <v>0</v>
      </c>
      <c r="M60" s="56">
        <f t="shared" si="2"/>
        <v>20</v>
      </c>
      <c r="N60" s="56">
        <v>0</v>
      </c>
      <c r="O60" s="56">
        <v>0</v>
      </c>
      <c r="P60" s="56">
        <f t="shared" si="3"/>
        <v>0</v>
      </c>
      <c r="Q60" s="56">
        <f t="shared" si="4"/>
        <v>280</v>
      </c>
      <c r="R60" s="56">
        <f t="shared" si="5"/>
        <v>0</v>
      </c>
      <c r="S60" s="56">
        <f t="shared" si="6"/>
        <v>1530</v>
      </c>
      <c r="T60" s="11"/>
      <c r="U60" s="11"/>
    </row>
    <row r="61" spans="1:22" s="9" customFormat="1" ht="20.100000000000001" customHeight="1" x14ac:dyDescent="0.25">
      <c r="A61" s="35"/>
      <c r="B61" s="40" t="s">
        <v>41</v>
      </c>
      <c r="C61" s="59">
        <f t="shared" ref="C61:S61" si="37">+C59+C60</f>
        <v>2180</v>
      </c>
      <c r="D61" s="59">
        <f t="shared" si="37"/>
        <v>0</v>
      </c>
      <c r="E61" s="59">
        <f t="shared" si="37"/>
        <v>847</v>
      </c>
      <c r="F61" s="59">
        <f t="shared" si="37"/>
        <v>150</v>
      </c>
      <c r="G61" s="59">
        <f t="shared" si="37"/>
        <v>997</v>
      </c>
      <c r="H61" s="59">
        <f t="shared" si="37"/>
        <v>70</v>
      </c>
      <c r="I61" s="59">
        <f t="shared" si="37"/>
        <v>0</v>
      </c>
      <c r="J61" s="59">
        <f t="shared" si="37"/>
        <v>70</v>
      </c>
      <c r="K61" s="59">
        <f t="shared" si="37"/>
        <v>52</v>
      </c>
      <c r="L61" s="59">
        <f t="shared" si="37"/>
        <v>0</v>
      </c>
      <c r="M61" s="59">
        <f t="shared" si="37"/>
        <v>52</v>
      </c>
      <c r="N61" s="59">
        <f t="shared" si="37"/>
        <v>70</v>
      </c>
      <c r="O61" s="59">
        <f t="shared" si="37"/>
        <v>30</v>
      </c>
      <c r="P61" s="59">
        <f t="shared" si="37"/>
        <v>100</v>
      </c>
      <c r="Q61" s="59">
        <f t="shared" si="37"/>
        <v>1039</v>
      </c>
      <c r="R61" s="59">
        <f t="shared" si="37"/>
        <v>180</v>
      </c>
      <c r="S61" s="59">
        <f t="shared" si="37"/>
        <v>3399</v>
      </c>
      <c r="T61" s="20"/>
      <c r="U61" s="20"/>
    </row>
    <row r="62" spans="1:22" ht="20.100000000000001" customHeight="1" x14ac:dyDescent="0.25">
      <c r="A62" s="33">
        <v>42</v>
      </c>
      <c r="B62" s="34" t="s">
        <v>43</v>
      </c>
      <c r="C62" s="55">
        <v>1925</v>
      </c>
      <c r="D62" s="55">
        <v>134</v>
      </c>
      <c r="E62" s="56">
        <v>770</v>
      </c>
      <c r="F62" s="56">
        <v>400</v>
      </c>
      <c r="G62" s="56">
        <f t="shared" si="0"/>
        <v>1170</v>
      </c>
      <c r="H62" s="56">
        <v>10</v>
      </c>
      <c r="I62" s="56">
        <v>25</v>
      </c>
      <c r="J62" s="56">
        <f t="shared" si="1"/>
        <v>35</v>
      </c>
      <c r="K62" s="56">
        <v>5</v>
      </c>
      <c r="L62" s="56">
        <v>16</v>
      </c>
      <c r="M62" s="56">
        <f t="shared" si="2"/>
        <v>21</v>
      </c>
      <c r="N62" s="56">
        <v>35</v>
      </c>
      <c r="O62" s="56">
        <v>25</v>
      </c>
      <c r="P62" s="56">
        <f t="shared" si="3"/>
        <v>60</v>
      </c>
      <c r="Q62" s="56">
        <f t="shared" si="4"/>
        <v>820</v>
      </c>
      <c r="R62" s="56">
        <f t="shared" si="5"/>
        <v>466</v>
      </c>
      <c r="S62" s="56">
        <f t="shared" si="6"/>
        <v>3345</v>
      </c>
      <c r="T62" s="11"/>
      <c r="U62" s="11"/>
    </row>
    <row r="63" spans="1:22" ht="20.100000000000001" customHeight="1" x14ac:dyDescent="0.25">
      <c r="A63" s="33">
        <v>43</v>
      </c>
      <c r="B63" s="39" t="s">
        <v>44</v>
      </c>
      <c r="C63" s="65">
        <v>2842.4</v>
      </c>
      <c r="D63" s="65">
        <v>0</v>
      </c>
      <c r="E63" s="56">
        <v>500</v>
      </c>
      <c r="F63" s="56">
        <v>0</v>
      </c>
      <c r="G63" s="56">
        <f t="shared" si="0"/>
        <v>500</v>
      </c>
      <c r="H63" s="56">
        <v>50</v>
      </c>
      <c r="I63" s="56">
        <v>25</v>
      </c>
      <c r="J63" s="56">
        <f t="shared" si="1"/>
        <v>75</v>
      </c>
      <c r="K63" s="56">
        <v>30</v>
      </c>
      <c r="L63" s="56">
        <v>10</v>
      </c>
      <c r="M63" s="56">
        <f t="shared" si="2"/>
        <v>40</v>
      </c>
      <c r="N63" s="56">
        <v>21</v>
      </c>
      <c r="O63" s="56">
        <v>0</v>
      </c>
      <c r="P63" s="56">
        <f t="shared" si="3"/>
        <v>21</v>
      </c>
      <c r="Q63" s="56">
        <f t="shared" si="4"/>
        <v>601</v>
      </c>
      <c r="R63" s="56">
        <f t="shared" si="5"/>
        <v>35</v>
      </c>
      <c r="S63" s="56">
        <f t="shared" si="6"/>
        <v>3478.4</v>
      </c>
      <c r="T63" s="11"/>
      <c r="U63" s="11"/>
    </row>
    <row r="64" spans="1:22" s="9" customFormat="1" ht="20.100000000000001" customHeight="1" x14ac:dyDescent="0.25">
      <c r="A64" s="35"/>
      <c r="B64" s="36" t="s">
        <v>43</v>
      </c>
      <c r="C64" s="66">
        <f t="shared" ref="C64:V64" si="38">+C62+C63</f>
        <v>4767.3999999999996</v>
      </c>
      <c r="D64" s="66">
        <f t="shared" si="38"/>
        <v>134</v>
      </c>
      <c r="E64" s="66">
        <f t="shared" si="38"/>
        <v>1270</v>
      </c>
      <c r="F64" s="66">
        <f t="shared" si="38"/>
        <v>400</v>
      </c>
      <c r="G64" s="66">
        <f t="shared" si="38"/>
        <v>1670</v>
      </c>
      <c r="H64" s="66">
        <f t="shared" si="38"/>
        <v>60</v>
      </c>
      <c r="I64" s="66">
        <f t="shared" si="38"/>
        <v>50</v>
      </c>
      <c r="J64" s="66">
        <f t="shared" si="38"/>
        <v>110</v>
      </c>
      <c r="K64" s="66">
        <f t="shared" si="38"/>
        <v>35</v>
      </c>
      <c r="L64" s="66">
        <f t="shared" si="38"/>
        <v>26</v>
      </c>
      <c r="M64" s="66">
        <f t="shared" si="38"/>
        <v>61</v>
      </c>
      <c r="N64" s="66">
        <f t="shared" si="38"/>
        <v>56</v>
      </c>
      <c r="O64" s="66">
        <f t="shared" si="38"/>
        <v>25</v>
      </c>
      <c r="P64" s="66">
        <f t="shared" si="38"/>
        <v>81</v>
      </c>
      <c r="Q64" s="66">
        <f t="shared" si="38"/>
        <v>1421</v>
      </c>
      <c r="R64" s="66">
        <f t="shared" si="38"/>
        <v>501</v>
      </c>
      <c r="S64" s="66">
        <f t="shared" si="38"/>
        <v>6823.4</v>
      </c>
      <c r="T64" s="1"/>
      <c r="U64" s="1"/>
      <c r="V64" s="1">
        <f t="shared" si="38"/>
        <v>0</v>
      </c>
    </row>
    <row r="65" spans="1:22" ht="20.100000000000001" customHeight="1" x14ac:dyDescent="0.25">
      <c r="A65" s="33">
        <v>46</v>
      </c>
      <c r="B65" s="34" t="s">
        <v>212</v>
      </c>
      <c r="C65" s="55">
        <v>1300</v>
      </c>
      <c r="D65" s="55">
        <v>171</v>
      </c>
      <c r="E65" s="56">
        <v>380</v>
      </c>
      <c r="F65" s="56">
        <v>100</v>
      </c>
      <c r="G65" s="56">
        <f t="shared" si="0"/>
        <v>480</v>
      </c>
      <c r="H65" s="56">
        <v>40</v>
      </c>
      <c r="I65" s="56">
        <v>20</v>
      </c>
      <c r="J65" s="56">
        <f t="shared" si="1"/>
        <v>60</v>
      </c>
      <c r="K65" s="56">
        <v>5</v>
      </c>
      <c r="L65" s="56">
        <v>10</v>
      </c>
      <c r="M65" s="56">
        <f t="shared" si="2"/>
        <v>15</v>
      </c>
      <c r="N65" s="56">
        <v>40</v>
      </c>
      <c r="O65" s="56">
        <v>40</v>
      </c>
      <c r="P65" s="56">
        <f t="shared" si="3"/>
        <v>80</v>
      </c>
      <c r="Q65" s="56">
        <f t="shared" si="4"/>
        <v>465</v>
      </c>
      <c r="R65" s="56">
        <f t="shared" si="5"/>
        <v>170</v>
      </c>
      <c r="S65" s="56">
        <f t="shared" si="6"/>
        <v>2106</v>
      </c>
      <c r="T65" s="11"/>
      <c r="U65" s="11"/>
    </row>
    <row r="66" spans="1:22" ht="20.100000000000001" customHeight="1" x14ac:dyDescent="0.25">
      <c r="A66" s="33">
        <v>47</v>
      </c>
      <c r="B66" s="34" t="s">
        <v>46</v>
      </c>
      <c r="C66" s="55">
        <v>1050</v>
      </c>
      <c r="D66" s="55">
        <v>0</v>
      </c>
      <c r="E66" s="56">
        <v>150</v>
      </c>
      <c r="F66" s="56">
        <v>10</v>
      </c>
      <c r="G66" s="56">
        <f t="shared" si="0"/>
        <v>160</v>
      </c>
      <c r="H66" s="56">
        <v>0</v>
      </c>
      <c r="I66" s="56">
        <v>25</v>
      </c>
      <c r="J66" s="56">
        <f t="shared" si="1"/>
        <v>25</v>
      </c>
      <c r="K66" s="56">
        <v>0</v>
      </c>
      <c r="L66" s="56">
        <v>30</v>
      </c>
      <c r="M66" s="56">
        <f t="shared" si="2"/>
        <v>30</v>
      </c>
      <c r="N66" s="56">
        <v>0</v>
      </c>
      <c r="O66" s="56">
        <v>0</v>
      </c>
      <c r="P66" s="56">
        <f t="shared" si="3"/>
        <v>0</v>
      </c>
      <c r="Q66" s="56">
        <f t="shared" si="4"/>
        <v>150</v>
      </c>
      <c r="R66" s="56">
        <f t="shared" si="5"/>
        <v>65</v>
      </c>
      <c r="S66" s="56">
        <f t="shared" si="6"/>
        <v>1265</v>
      </c>
      <c r="T66" s="11"/>
      <c r="U66" s="11"/>
    </row>
    <row r="67" spans="1:22" s="9" customFormat="1" ht="20.100000000000001" customHeight="1" x14ac:dyDescent="0.25">
      <c r="A67" s="35"/>
      <c r="B67" s="36" t="s">
        <v>45</v>
      </c>
      <c r="C67" s="66">
        <f t="shared" ref="C67:S67" si="39">+C65+C66</f>
        <v>2350</v>
      </c>
      <c r="D67" s="66">
        <f t="shared" si="39"/>
        <v>171</v>
      </c>
      <c r="E67" s="66">
        <f t="shared" si="39"/>
        <v>530</v>
      </c>
      <c r="F67" s="66">
        <f t="shared" si="39"/>
        <v>110</v>
      </c>
      <c r="G67" s="66">
        <f t="shared" si="39"/>
        <v>640</v>
      </c>
      <c r="H67" s="66">
        <f t="shared" si="39"/>
        <v>40</v>
      </c>
      <c r="I67" s="66">
        <f t="shared" si="39"/>
        <v>45</v>
      </c>
      <c r="J67" s="66">
        <f t="shared" si="39"/>
        <v>85</v>
      </c>
      <c r="K67" s="66">
        <f t="shared" si="39"/>
        <v>5</v>
      </c>
      <c r="L67" s="66">
        <f t="shared" si="39"/>
        <v>40</v>
      </c>
      <c r="M67" s="66">
        <f t="shared" si="39"/>
        <v>45</v>
      </c>
      <c r="N67" s="66">
        <f t="shared" si="39"/>
        <v>40</v>
      </c>
      <c r="O67" s="66">
        <f t="shared" si="39"/>
        <v>40</v>
      </c>
      <c r="P67" s="66">
        <f t="shared" si="39"/>
        <v>80</v>
      </c>
      <c r="Q67" s="66">
        <f t="shared" si="39"/>
        <v>615</v>
      </c>
      <c r="R67" s="66">
        <f t="shared" si="39"/>
        <v>235</v>
      </c>
      <c r="S67" s="66">
        <f t="shared" si="39"/>
        <v>3371</v>
      </c>
      <c r="T67" s="19"/>
      <c r="U67" s="19"/>
    </row>
    <row r="68" spans="1:22" ht="20.100000000000001" customHeight="1" x14ac:dyDescent="0.25">
      <c r="A68" s="33">
        <v>48</v>
      </c>
      <c r="B68" s="34" t="s">
        <v>47</v>
      </c>
      <c r="C68" s="55">
        <v>1425</v>
      </c>
      <c r="D68" s="55">
        <v>64.239999999999995</v>
      </c>
      <c r="E68" s="56">
        <v>304</v>
      </c>
      <c r="F68" s="56">
        <v>100</v>
      </c>
      <c r="G68" s="56">
        <f t="shared" si="0"/>
        <v>404</v>
      </c>
      <c r="H68" s="56">
        <v>0</v>
      </c>
      <c r="I68" s="56">
        <v>0</v>
      </c>
      <c r="J68" s="56">
        <f t="shared" si="1"/>
        <v>0</v>
      </c>
      <c r="K68" s="56">
        <v>20</v>
      </c>
      <c r="L68" s="56">
        <v>0</v>
      </c>
      <c r="M68" s="56">
        <f t="shared" si="2"/>
        <v>20</v>
      </c>
      <c r="N68" s="56">
        <v>75</v>
      </c>
      <c r="O68" s="56">
        <v>10</v>
      </c>
      <c r="P68" s="56">
        <f t="shared" si="3"/>
        <v>85</v>
      </c>
      <c r="Q68" s="56">
        <f t="shared" si="4"/>
        <v>399</v>
      </c>
      <c r="R68" s="56">
        <f t="shared" si="5"/>
        <v>110</v>
      </c>
      <c r="S68" s="56">
        <f t="shared" si="6"/>
        <v>1998.24</v>
      </c>
      <c r="T68" s="11"/>
      <c r="U68" s="11"/>
    </row>
    <row r="69" spans="1:22" ht="20.100000000000001" customHeight="1" x14ac:dyDescent="0.25">
      <c r="A69" s="33">
        <v>49</v>
      </c>
      <c r="B69" s="34" t="s">
        <v>48</v>
      </c>
      <c r="C69" s="55">
        <v>273.54000000000002</v>
      </c>
      <c r="D69" s="55">
        <v>0</v>
      </c>
      <c r="E69" s="56">
        <v>400</v>
      </c>
      <c r="F69" s="56">
        <v>0</v>
      </c>
      <c r="G69" s="56">
        <f t="shared" si="0"/>
        <v>400</v>
      </c>
      <c r="H69" s="56">
        <v>30</v>
      </c>
      <c r="I69" s="56">
        <v>30</v>
      </c>
      <c r="J69" s="56">
        <f t="shared" si="1"/>
        <v>60</v>
      </c>
      <c r="K69" s="56">
        <v>52</v>
      </c>
      <c r="L69" s="56">
        <v>0</v>
      </c>
      <c r="M69" s="56">
        <f t="shared" si="2"/>
        <v>52</v>
      </c>
      <c r="N69" s="56">
        <v>0</v>
      </c>
      <c r="O69" s="56">
        <v>0</v>
      </c>
      <c r="P69" s="56">
        <f t="shared" si="3"/>
        <v>0</v>
      </c>
      <c r="Q69" s="56">
        <f t="shared" si="4"/>
        <v>482</v>
      </c>
      <c r="R69" s="56">
        <f t="shared" si="5"/>
        <v>30</v>
      </c>
      <c r="S69" s="56">
        <f t="shared" si="6"/>
        <v>785.54</v>
      </c>
      <c r="T69" s="11"/>
      <c r="U69" s="11"/>
    </row>
    <row r="70" spans="1:22" s="9" customFormat="1" ht="20.100000000000001" customHeight="1" x14ac:dyDescent="0.25">
      <c r="A70" s="35"/>
      <c r="B70" s="36" t="s">
        <v>47</v>
      </c>
      <c r="C70" s="66">
        <f t="shared" ref="C70:S70" si="40">+C68+C69</f>
        <v>1698.54</v>
      </c>
      <c r="D70" s="66">
        <f t="shared" si="40"/>
        <v>64.239999999999995</v>
      </c>
      <c r="E70" s="66">
        <f t="shared" si="40"/>
        <v>704</v>
      </c>
      <c r="F70" s="66">
        <f t="shared" si="40"/>
        <v>100</v>
      </c>
      <c r="G70" s="66">
        <f t="shared" si="40"/>
        <v>804</v>
      </c>
      <c r="H70" s="66">
        <f t="shared" si="40"/>
        <v>30</v>
      </c>
      <c r="I70" s="66">
        <f t="shared" si="40"/>
        <v>30</v>
      </c>
      <c r="J70" s="66">
        <f t="shared" si="40"/>
        <v>60</v>
      </c>
      <c r="K70" s="66">
        <f t="shared" si="40"/>
        <v>72</v>
      </c>
      <c r="L70" s="66">
        <f t="shared" si="40"/>
        <v>0</v>
      </c>
      <c r="M70" s="66">
        <f t="shared" si="40"/>
        <v>72</v>
      </c>
      <c r="N70" s="66">
        <f t="shared" si="40"/>
        <v>75</v>
      </c>
      <c r="O70" s="66">
        <f t="shared" si="40"/>
        <v>10</v>
      </c>
      <c r="P70" s="66">
        <f t="shared" si="40"/>
        <v>85</v>
      </c>
      <c r="Q70" s="66">
        <f t="shared" si="40"/>
        <v>881</v>
      </c>
      <c r="R70" s="66">
        <f t="shared" si="40"/>
        <v>140</v>
      </c>
      <c r="S70" s="66">
        <f t="shared" si="40"/>
        <v>2783.7799999999997</v>
      </c>
      <c r="T70" s="19"/>
      <c r="U70" s="19"/>
    </row>
    <row r="71" spans="1:22" ht="20.100000000000001" customHeight="1" x14ac:dyDescent="0.25">
      <c r="A71" s="33">
        <v>50</v>
      </c>
      <c r="B71" s="34" t="s">
        <v>49</v>
      </c>
      <c r="C71" s="55">
        <v>920.51</v>
      </c>
      <c r="D71" s="55">
        <v>6</v>
      </c>
      <c r="E71" s="67">
        <v>584</v>
      </c>
      <c r="F71" s="67">
        <v>1000</v>
      </c>
      <c r="G71" s="56">
        <f t="shared" si="0"/>
        <v>1584</v>
      </c>
      <c r="H71" s="56">
        <v>20</v>
      </c>
      <c r="I71" s="56">
        <v>5</v>
      </c>
      <c r="J71" s="56">
        <f t="shared" si="1"/>
        <v>25</v>
      </c>
      <c r="K71" s="56">
        <v>2</v>
      </c>
      <c r="L71" s="56">
        <v>0</v>
      </c>
      <c r="M71" s="56">
        <f t="shared" si="2"/>
        <v>2</v>
      </c>
      <c r="N71" s="56">
        <v>40</v>
      </c>
      <c r="O71" s="56">
        <v>10</v>
      </c>
      <c r="P71" s="56">
        <f t="shared" si="3"/>
        <v>50</v>
      </c>
      <c r="Q71" s="56">
        <f t="shared" si="4"/>
        <v>646</v>
      </c>
      <c r="R71" s="56">
        <f t="shared" si="5"/>
        <v>1015</v>
      </c>
      <c r="S71" s="56">
        <f t="shared" si="6"/>
        <v>2587.5100000000002</v>
      </c>
      <c r="T71" s="11"/>
      <c r="U71" s="11"/>
    </row>
    <row r="72" spans="1:22" ht="20.100000000000001" customHeight="1" x14ac:dyDescent="0.25">
      <c r="A72" s="33">
        <v>51</v>
      </c>
      <c r="B72" s="34" t="s">
        <v>50</v>
      </c>
      <c r="C72" s="55">
        <v>2222.77</v>
      </c>
      <c r="D72" s="55">
        <v>0</v>
      </c>
      <c r="E72" s="67">
        <v>350</v>
      </c>
      <c r="F72" s="67">
        <v>0</v>
      </c>
      <c r="G72" s="56">
        <f t="shared" si="0"/>
        <v>350</v>
      </c>
      <c r="H72" s="56">
        <v>30</v>
      </c>
      <c r="I72" s="56">
        <v>0</v>
      </c>
      <c r="J72" s="56">
        <f t="shared" si="1"/>
        <v>30</v>
      </c>
      <c r="K72" s="56">
        <v>55</v>
      </c>
      <c r="L72" s="56">
        <v>0</v>
      </c>
      <c r="M72" s="56">
        <f t="shared" si="2"/>
        <v>55</v>
      </c>
      <c r="N72" s="56">
        <v>0</v>
      </c>
      <c r="O72" s="56">
        <v>0</v>
      </c>
      <c r="P72" s="56">
        <f t="shared" si="3"/>
        <v>0</v>
      </c>
      <c r="Q72" s="56">
        <f t="shared" si="4"/>
        <v>435</v>
      </c>
      <c r="R72" s="56">
        <f t="shared" si="5"/>
        <v>0</v>
      </c>
      <c r="S72" s="56">
        <f t="shared" si="6"/>
        <v>2657.77</v>
      </c>
      <c r="T72" s="11"/>
      <c r="U72" s="11"/>
    </row>
    <row r="73" spans="1:22" s="9" customFormat="1" ht="20.100000000000001" customHeight="1" x14ac:dyDescent="0.25">
      <c r="A73" s="35"/>
      <c r="B73" s="36" t="s">
        <v>49</v>
      </c>
      <c r="C73" s="59">
        <f t="shared" ref="C73:S73" si="41">+C71+C72</f>
        <v>3143.2799999999997</v>
      </c>
      <c r="D73" s="59">
        <f t="shared" si="41"/>
        <v>6</v>
      </c>
      <c r="E73" s="59">
        <f t="shared" si="41"/>
        <v>934</v>
      </c>
      <c r="F73" s="59">
        <f t="shared" si="41"/>
        <v>1000</v>
      </c>
      <c r="G73" s="59">
        <f t="shared" si="41"/>
        <v>1934</v>
      </c>
      <c r="H73" s="59">
        <f t="shared" si="41"/>
        <v>50</v>
      </c>
      <c r="I73" s="59">
        <f t="shared" si="41"/>
        <v>5</v>
      </c>
      <c r="J73" s="59">
        <f t="shared" si="41"/>
        <v>55</v>
      </c>
      <c r="K73" s="59">
        <f t="shared" si="41"/>
        <v>57</v>
      </c>
      <c r="L73" s="59">
        <f t="shared" si="41"/>
        <v>0</v>
      </c>
      <c r="M73" s="59">
        <f t="shared" si="41"/>
        <v>57</v>
      </c>
      <c r="N73" s="59">
        <f t="shared" si="41"/>
        <v>40</v>
      </c>
      <c r="O73" s="59">
        <f t="shared" si="41"/>
        <v>10</v>
      </c>
      <c r="P73" s="59">
        <f t="shared" si="41"/>
        <v>50</v>
      </c>
      <c r="Q73" s="59">
        <f t="shared" si="41"/>
        <v>1081</v>
      </c>
      <c r="R73" s="59">
        <f t="shared" si="41"/>
        <v>1015</v>
      </c>
      <c r="S73" s="59">
        <f t="shared" si="41"/>
        <v>5245.2800000000007</v>
      </c>
      <c r="T73" s="20"/>
      <c r="U73" s="20"/>
    </row>
    <row r="74" spans="1:22" ht="20.100000000000001" customHeight="1" x14ac:dyDescent="0.25">
      <c r="A74" s="33">
        <v>52</v>
      </c>
      <c r="B74" s="34" t="s">
        <v>51</v>
      </c>
      <c r="C74" s="55">
        <v>2608</v>
      </c>
      <c r="D74" s="55">
        <v>239.99</v>
      </c>
      <c r="E74" s="67">
        <v>796</v>
      </c>
      <c r="F74" s="67">
        <v>200</v>
      </c>
      <c r="G74" s="56">
        <f t="shared" ref="G74:G135" si="42">+E74+F74</f>
        <v>996</v>
      </c>
      <c r="H74" s="56">
        <v>40</v>
      </c>
      <c r="I74" s="56">
        <v>30</v>
      </c>
      <c r="J74" s="56">
        <f t="shared" ref="J74:J135" si="43">+H74+I74</f>
        <v>70</v>
      </c>
      <c r="K74" s="56">
        <v>20</v>
      </c>
      <c r="L74" s="56">
        <v>0</v>
      </c>
      <c r="M74" s="56">
        <f t="shared" ref="M74:M135" si="44">+K74+L74</f>
        <v>20</v>
      </c>
      <c r="N74" s="56">
        <v>60</v>
      </c>
      <c r="O74" s="56">
        <v>45</v>
      </c>
      <c r="P74" s="56">
        <f t="shared" ref="P74:P135" si="45">+N74+O74</f>
        <v>105</v>
      </c>
      <c r="Q74" s="56">
        <f t="shared" ref="Q74:Q135" si="46">+E74+H74+K74+N74</f>
        <v>916</v>
      </c>
      <c r="R74" s="56">
        <f t="shared" ref="R74:R135" si="47">+F74+I74+L74+O74</f>
        <v>275</v>
      </c>
      <c r="S74" s="56">
        <f t="shared" ref="S74:S135" si="48">+C74+D74+Q74+R74</f>
        <v>4038.99</v>
      </c>
      <c r="T74" s="11"/>
      <c r="U74" s="11"/>
    </row>
    <row r="75" spans="1:22" ht="20.100000000000001" customHeight="1" x14ac:dyDescent="0.25">
      <c r="A75" s="33">
        <v>53</v>
      </c>
      <c r="B75" s="39" t="s">
        <v>52</v>
      </c>
      <c r="C75" s="65">
        <v>1706.1</v>
      </c>
      <c r="D75" s="65">
        <v>0</v>
      </c>
      <c r="E75" s="67">
        <v>300</v>
      </c>
      <c r="F75" s="67">
        <v>10</v>
      </c>
      <c r="G75" s="56">
        <f t="shared" si="42"/>
        <v>310</v>
      </c>
      <c r="H75" s="56">
        <v>10</v>
      </c>
      <c r="I75" s="56">
        <v>20</v>
      </c>
      <c r="J75" s="56">
        <f t="shared" si="43"/>
        <v>30</v>
      </c>
      <c r="K75" s="56">
        <v>22</v>
      </c>
      <c r="L75" s="56">
        <v>0</v>
      </c>
      <c r="M75" s="56">
        <f t="shared" si="44"/>
        <v>22</v>
      </c>
      <c r="N75" s="56">
        <v>0</v>
      </c>
      <c r="O75" s="56">
        <v>0</v>
      </c>
      <c r="P75" s="56">
        <f t="shared" si="45"/>
        <v>0</v>
      </c>
      <c r="Q75" s="56">
        <f t="shared" si="46"/>
        <v>332</v>
      </c>
      <c r="R75" s="56">
        <f t="shared" si="47"/>
        <v>30</v>
      </c>
      <c r="S75" s="56">
        <f t="shared" si="48"/>
        <v>2068.1</v>
      </c>
      <c r="T75" s="11"/>
      <c r="U75" s="11"/>
    </row>
    <row r="76" spans="1:22" ht="20.100000000000001" customHeight="1" x14ac:dyDescent="0.25">
      <c r="A76" s="33">
        <v>55</v>
      </c>
      <c r="B76" s="34" t="s">
        <v>53</v>
      </c>
      <c r="C76" s="55">
        <v>574.66999999999996</v>
      </c>
      <c r="D76" s="55">
        <v>0</v>
      </c>
      <c r="E76" s="67">
        <v>60</v>
      </c>
      <c r="F76" s="67">
        <v>10</v>
      </c>
      <c r="G76" s="56">
        <f t="shared" si="42"/>
        <v>70</v>
      </c>
      <c r="H76" s="56">
        <v>10</v>
      </c>
      <c r="I76" s="56">
        <v>5</v>
      </c>
      <c r="J76" s="56">
        <f t="shared" si="43"/>
        <v>15</v>
      </c>
      <c r="K76" s="56">
        <v>12</v>
      </c>
      <c r="L76" s="56">
        <v>0</v>
      </c>
      <c r="M76" s="56">
        <f t="shared" si="44"/>
        <v>12</v>
      </c>
      <c r="N76" s="56">
        <v>0</v>
      </c>
      <c r="O76" s="56">
        <v>0</v>
      </c>
      <c r="P76" s="56">
        <f t="shared" si="45"/>
        <v>0</v>
      </c>
      <c r="Q76" s="56">
        <f t="shared" si="46"/>
        <v>82</v>
      </c>
      <c r="R76" s="56">
        <f t="shared" si="47"/>
        <v>15</v>
      </c>
      <c r="S76" s="56">
        <f t="shared" si="48"/>
        <v>671.67</v>
      </c>
      <c r="T76" s="11"/>
      <c r="U76" s="11"/>
    </row>
    <row r="77" spans="1:22" s="9" customFormat="1" ht="20.100000000000001" customHeight="1" x14ac:dyDescent="0.25">
      <c r="A77" s="35"/>
      <c r="B77" s="36" t="s">
        <v>51</v>
      </c>
      <c r="C77" s="59">
        <f t="shared" ref="C77:V77" si="49">+C74+C75+C76</f>
        <v>4888.7700000000004</v>
      </c>
      <c r="D77" s="59">
        <f t="shared" si="49"/>
        <v>239.99</v>
      </c>
      <c r="E77" s="59">
        <f t="shared" si="49"/>
        <v>1156</v>
      </c>
      <c r="F77" s="59">
        <f t="shared" si="49"/>
        <v>220</v>
      </c>
      <c r="G77" s="59">
        <f t="shared" si="49"/>
        <v>1376</v>
      </c>
      <c r="H77" s="59">
        <f t="shared" si="49"/>
        <v>60</v>
      </c>
      <c r="I77" s="59">
        <f t="shared" si="49"/>
        <v>55</v>
      </c>
      <c r="J77" s="59">
        <f t="shared" si="49"/>
        <v>115</v>
      </c>
      <c r="K77" s="59">
        <f t="shared" si="49"/>
        <v>54</v>
      </c>
      <c r="L77" s="59">
        <f t="shared" si="49"/>
        <v>0</v>
      </c>
      <c r="M77" s="59">
        <f t="shared" si="49"/>
        <v>54</v>
      </c>
      <c r="N77" s="59">
        <f t="shared" si="49"/>
        <v>60</v>
      </c>
      <c r="O77" s="59">
        <f t="shared" si="49"/>
        <v>45</v>
      </c>
      <c r="P77" s="59">
        <f t="shared" si="49"/>
        <v>105</v>
      </c>
      <c r="Q77" s="59">
        <f t="shared" si="49"/>
        <v>1330</v>
      </c>
      <c r="R77" s="59">
        <f t="shared" si="49"/>
        <v>320</v>
      </c>
      <c r="S77" s="59">
        <f t="shared" si="49"/>
        <v>6778.76</v>
      </c>
      <c r="T77" s="2"/>
      <c r="U77" s="2"/>
      <c r="V77" s="2">
        <f t="shared" si="49"/>
        <v>0</v>
      </c>
    </row>
    <row r="78" spans="1:22" ht="20.100000000000001" customHeight="1" x14ac:dyDescent="0.25">
      <c r="A78" s="33">
        <v>56</v>
      </c>
      <c r="B78" s="34" t="s">
        <v>54</v>
      </c>
      <c r="C78" s="55">
        <v>3344</v>
      </c>
      <c r="D78" s="55">
        <v>245.27</v>
      </c>
      <c r="E78" s="67">
        <v>830</v>
      </c>
      <c r="F78" s="67">
        <v>200</v>
      </c>
      <c r="G78" s="56">
        <f t="shared" si="42"/>
        <v>1030</v>
      </c>
      <c r="H78" s="56">
        <v>30</v>
      </c>
      <c r="I78" s="56">
        <v>15</v>
      </c>
      <c r="J78" s="56">
        <f t="shared" si="43"/>
        <v>45</v>
      </c>
      <c r="K78" s="56">
        <v>52</v>
      </c>
      <c r="L78" s="56">
        <v>0</v>
      </c>
      <c r="M78" s="56">
        <f t="shared" si="44"/>
        <v>52</v>
      </c>
      <c r="N78" s="56">
        <v>230</v>
      </c>
      <c r="O78" s="56">
        <v>75</v>
      </c>
      <c r="P78" s="56">
        <f t="shared" si="45"/>
        <v>305</v>
      </c>
      <c r="Q78" s="56">
        <f t="shared" si="46"/>
        <v>1142</v>
      </c>
      <c r="R78" s="56">
        <f t="shared" si="47"/>
        <v>290</v>
      </c>
      <c r="S78" s="56">
        <f t="shared" si="48"/>
        <v>5021.2700000000004</v>
      </c>
      <c r="T78" s="11"/>
      <c r="U78" s="11"/>
    </row>
    <row r="79" spans="1:22" ht="20.100000000000001" customHeight="1" x14ac:dyDescent="0.25">
      <c r="A79" s="33">
        <v>57</v>
      </c>
      <c r="B79" s="34" t="s">
        <v>55</v>
      </c>
      <c r="C79" s="55">
        <v>3483.8</v>
      </c>
      <c r="D79" s="55">
        <v>0</v>
      </c>
      <c r="E79" s="67">
        <v>500</v>
      </c>
      <c r="F79" s="67">
        <v>0</v>
      </c>
      <c r="G79" s="56">
        <f t="shared" si="42"/>
        <v>500</v>
      </c>
      <c r="H79" s="56">
        <v>100</v>
      </c>
      <c r="I79" s="56">
        <v>15</v>
      </c>
      <c r="J79" s="56">
        <f t="shared" si="43"/>
        <v>115</v>
      </c>
      <c r="K79" s="56">
        <v>75</v>
      </c>
      <c r="L79" s="56">
        <v>0</v>
      </c>
      <c r="M79" s="56">
        <f t="shared" si="44"/>
        <v>75</v>
      </c>
      <c r="N79" s="56">
        <v>0</v>
      </c>
      <c r="O79" s="56">
        <v>0</v>
      </c>
      <c r="P79" s="56">
        <f t="shared" si="45"/>
        <v>0</v>
      </c>
      <c r="Q79" s="56">
        <f t="shared" si="46"/>
        <v>675</v>
      </c>
      <c r="R79" s="56">
        <f t="shared" si="47"/>
        <v>15</v>
      </c>
      <c r="S79" s="56">
        <f t="shared" si="48"/>
        <v>4173.8</v>
      </c>
      <c r="T79" s="11"/>
      <c r="U79" s="11"/>
    </row>
    <row r="80" spans="1:22" ht="20.100000000000001" customHeight="1" x14ac:dyDescent="0.25">
      <c r="A80" s="33">
        <v>58</v>
      </c>
      <c r="B80" s="34" t="s">
        <v>210</v>
      </c>
      <c r="C80" s="55">
        <v>0</v>
      </c>
      <c r="D80" s="55">
        <v>0</v>
      </c>
      <c r="E80" s="67">
        <v>600</v>
      </c>
      <c r="F80" s="67">
        <v>50</v>
      </c>
      <c r="G80" s="56">
        <f t="shared" si="42"/>
        <v>650</v>
      </c>
      <c r="H80" s="56">
        <v>0</v>
      </c>
      <c r="I80" s="56">
        <v>0</v>
      </c>
      <c r="J80" s="56">
        <f t="shared" si="43"/>
        <v>0</v>
      </c>
      <c r="K80" s="56">
        <v>0</v>
      </c>
      <c r="L80" s="56">
        <v>0</v>
      </c>
      <c r="M80" s="56">
        <f t="shared" si="44"/>
        <v>0</v>
      </c>
      <c r="N80" s="56">
        <v>0</v>
      </c>
      <c r="O80" s="56">
        <v>0</v>
      </c>
      <c r="P80" s="56">
        <f t="shared" si="45"/>
        <v>0</v>
      </c>
      <c r="Q80" s="56">
        <f t="shared" si="46"/>
        <v>600</v>
      </c>
      <c r="R80" s="56">
        <f t="shared" si="47"/>
        <v>50</v>
      </c>
      <c r="S80" s="56">
        <f t="shared" si="48"/>
        <v>650</v>
      </c>
      <c r="T80" s="11"/>
      <c r="U80" s="11"/>
    </row>
    <row r="81" spans="1:21" s="9" customFormat="1" ht="20.100000000000001" customHeight="1" x14ac:dyDescent="0.25">
      <c r="A81" s="35"/>
      <c r="B81" s="36" t="s">
        <v>54</v>
      </c>
      <c r="C81" s="59">
        <f t="shared" ref="C81:S81" si="50">+C78+C79+C80</f>
        <v>6827.8</v>
      </c>
      <c r="D81" s="59">
        <f t="shared" si="50"/>
        <v>245.27</v>
      </c>
      <c r="E81" s="59">
        <f t="shared" si="50"/>
        <v>1930</v>
      </c>
      <c r="F81" s="59">
        <f t="shared" si="50"/>
        <v>250</v>
      </c>
      <c r="G81" s="59">
        <f t="shared" si="50"/>
        <v>2180</v>
      </c>
      <c r="H81" s="59">
        <f t="shared" si="50"/>
        <v>130</v>
      </c>
      <c r="I81" s="59">
        <f t="shared" si="50"/>
        <v>30</v>
      </c>
      <c r="J81" s="59">
        <f t="shared" si="50"/>
        <v>160</v>
      </c>
      <c r="K81" s="59">
        <f t="shared" si="50"/>
        <v>127</v>
      </c>
      <c r="L81" s="59">
        <f t="shared" si="50"/>
        <v>0</v>
      </c>
      <c r="M81" s="59">
        <f t="shared" si="50"/>
        <v>127</v>
      </c>
      <c r="N81" s="59">
        <f t="shared" si="50"/>
        <v>230</v>
      </c>
      <c r="O81" s="59">
        <f t="shared" si="50"/>
        <v>75</v>
      </c>
      <c r="P81" s="59">
        <f t="shared" si="50"/>
        <v>305</v>
      </c>
      <c r="Q81" s="59">
        <f t="shared" si="50"/>
        <v>2417</v>
      </c>
      <c r="R81" s="59">
        <f t="shared" si="50"/>
        <v>355</v>
      </c>
      <c r="S81" s="59">
        <f t="shared" si="50"/>
        <v>9845.07</v>
      </c>
      <c r="T81" s="20"/>
      <c r="U81" s="20"/>
    </row>
    <row r="82" spans="1:21" ht="20.100000000000001" customHeight="1" x14ac:dyDescent="0.25">
      <c r="A82" s="33">
        <v>59</v>
      </c>
      <c r="B82" s="34" t="s">
        <v>56</v>
      </c>
      <c r="C82" s="55">
        <v>2480</v>
      </c>
      <c r="D82" s="55">
        <v>160</v>
      </c>
      <c r="E82" s="56">
        <v>770</v>
      </c>
      <c r="F82" s="56">
        <v>300</v>
      </c>
      <c r="G82" s="56">
        <f t="shared" si="42"/>
        <v>1070</v>
      </c>
      <c r="H82" s="56">
        <v>20</v>
      </c>
      <c r="I82" s="56">
        <v>15</v>
      </c>
      <c r="J82" s="56">
        <f t="shared" si="43"/>
        <v>35</v>
      </c>
      <c r="K82" s="56">
        <v>10</v>
      </c>
      <c r="L82" s="56">
        <v>0</v>
      </c>
      <c r="M82" s="56">
        <f t="shared" si="44"/>
        <v>10</v>
      </c>
      <c r="N82" s="56">
        <v>20</v>
      </c>
      <c r="O82" s="56">
        <v>20</v>
      </c>
      <c r="P82" s="56">
        <f t="shared" si="45"/>
        <v>40</v>
      </c>
      <c r="Q82" s="56">
        <f t="shared" si="46"/>
        <v>820</v>
      </c>
      <c r="R82" s="56">
        <f t="shared" si="47"/>
        <v>335</v>
      </c>
      <c r="S82" s="56">
        <f t="shared" si="48"/>
        <v>3795</v>
      </c>
      <c r="T82" s="11"/>
      <c r="U82" s="11"/>
    </row>
    <row r="83" spans="1:21" ht="20.100000000000001" customHeight="1" x14ac:dyDescent="0.25">
      <c r="A83" s="33">
        <v>60</v>
      </c>
      <c r="B83" s="34" t="s">
        <v>57</v>
      </c>
      <c r="C83" s="55">
        <v>1803.18</v>
      </c>
      <c r="D83" s="55">
        <v>0</v>
      </c>
      <c r="E83" s="56">
        <v>200</v>
      </c>
      <c r="F83" s="56">
        <v>10</v>
      </c>
      <c r="G83" s="56">
        <f t="shared" si="42"/>
        <v>210</v>
      </c>
      <c r="H83" s="56">
        <v>20</v>
      </c>
      <c r="I83" s="56">
        <v>3</v>
      </c>
      <c r="J83" s="56">
        <f t="shared" si="43"/>
        <v>23</v>
      </c>
      <c r="K83" s="56">
        <v>8</v>
      </c>
      <c r="L83" s="56">
        <v>0</v>
      </c>
      <c r="M83" s="56">
        <f t="shared" si="44"/>
        <v>8</v>
      </c>
      <c r="N83" s="56">
        <v>20</v>
      </c>
      <c r="O83" s="56">
        <v>0</v>
      </c>
      <c r="P83" s="56">
        <f t="shared" si="45"/>
        <v>20</v>
      </c>
      <c r="Q83" s="56">
        <f t="shared" si="46"/>
        <v>248</v>
      </c>
      <c r="R83" s="56">
        <f t="shared" si="47"/>
        <v>13</v>
      </c>
      <c r="S83" s="56">
        <f t="shared" si="48"/>
        <v>2064.1800000000003</v>
      </c>
      <c r="T83" s="11"/>
      <c r="U83" s="11"/>
    </row>
    <row r="84" spans="1:21" s="9" customFormat="1" ht="20.100000000000001" customHeight="1" x14ac:dyDescent="0.25">
      <c r="A84" s="35"/>
      <c r="B84" s="36" t="s">
        <v>56</v>
      </c>
      <c r="C84" s="59">
        <f t="shared" ref="C84:S84" si="51">+C82+C83</f>
        <v>4283.18</v>
      </c>
      <c r="D84" s="59">
        <f t="shared" si="51"/>
        <v>160</v>
      </c>
      <c r="E84" s="59">
        <f t="shared" si="51"/>
        <v>970</v>
      </c>
      <c r="F84" s="59">
        <f t="shared" si="51"/>
        <v>310</v>
      </c>
      <c r="G84" s="59">
        <f t="shared" si="51"/>
        <v>1280</v>
      </c>
      <c r="H84" s="59">
        <f t="shared" si="51"/>
        <v>40</v>
      </c>
      <c r="I84" s="59">
        <f t="shared" si="51"/>
        <v>18</v>
      </c>
      <c r="J84" s="59">
        <f t="shared" si="51"/>
        <v>58</v>
      </c>
      <c r="K84" s="59">
        <f t="shared" si="51"/>
        <v>18</v>
      </c>
      <c r="L84" s="59">
        <f t="shared" si="51"/>
        <v>0</v>
      </c>
      <c r="M84" s="59">
        <f t="shared" si="51"/>
        <v>18</v>
      </c>
      <c r="N84" s="59">
        <f t="shared" si="51"/>
        <v>40</v>
      </c>
      <c r="O84" s="59">
        <f t="shared" si="51"/>
        <v>20</v>
      </c>
      <c r="P84" s="59">
        <f t="shared" si="51"/>
        <v>60</v>
      </c>
      <c r="Q84" s="59">
        <f t="shared" si="51"/>
        <v>1068</v>
      </c>
      <c r="R84" s="59">
        <f t="shared" si="51"/>
        <v>348</v>
      </c>
      <c r="S84" s="59">
        <f t="shared" si="51"/>
        <v>5859.18</v>
      </c>
      <c r="T84" s="20"/>
      <c r="U84" s="20"/>
    </row>
    <row r="85" spans="1:21" ht="20.100000000000001" customHeight="1" x14ac:dyDescent="0.25">
      <c r="A85" s="33">
        <v>61</v>
      </c>
      <c r="B85" s="34" t="s">
        <v>58</v>
      </c>
      <c r="C85" s="55">
        <v>550</v>
      </c>
      <c r="D85" s="55">
        <v>0</v>
      </c>
      <c r="E85" s="61">
        <v>410</v>
      </c>
      <c r="F85" s="62">
        <v>200</v>
      </c>
      <c r="G85" s="56">
        <f t="shared" si="42"/>
        <v>610</v>
      </c>
      <c r="H85" s="56">
        <v>10</v>
      </c>
      <c r="I85" s="56">
        <v>15</v>
      </c>
      <c r="J85" s="56">
        <f t="shared" si="43"/>
        <v>25</v>
      </c>
      <c r="K85" s="56">
        <v>0</v>
      </c>
      <c r="L85" s="56">
        <v>0</v>
      </c>
      <c r="M85" s="56">
        <f t="shared" si="44"/>
        <v>0</v>
      </c>
      <c r="N85" s="56">
        <v>30</v>
      </c>
      <c r="O85" s="56">
        <v>0</v>
      </c>
      <c r="P85" s="56">
        <f t="shared" si="45"/>
        <v>30</v>
      </c>
      <c r="Q85" s="56">
        <f t="shared" si="46"/>
        <v>450</v>
      </c>
      <c r="R85" s="56">
        <f t="shared" si="47"/>
        <v>215</v>
      </c>
      <c r="S85" s="56">
        <f t="shared" si="48"/>
        <v>1215</v>
      </c>
      <c r="T85" s="11"/>
      <c r="U85" s="11"/>
    </row>
    <row r="86" spans="1:21" ht="20.100000000000001" customHeight="1" x14ac:dyDescent="0.25">
      <c r="A86" s="33">
        <v>62</v>
      </c>
      <c r="B86" s="39" t="s">
        <v>59</v>
      </c>
      <c r="C86" s="65">
        <v>2504.37</v>
      </c>
      <c r="D86" s="65">
        <v>0</v>
      </c>
      <c r="E86" s="56">
        <v>800</v>
      </c>
      <c r="F86" s="56">
        <v>50</v>
      </c>
      <c r="G86" s="56">
        <f t="shared" si="42"/>
        <v>850</v>
      </c>
      <c r="H86" s="56">
        <v>80</v>
      </c>
      <c r="I86" s="56">
        <v>22</v>
      </c>
      <c r="J86" s="56">
        <f t="shared" si="43"/>
        <v>102</v>
      </c>
      <c r="K86" s="56">
        <v>150</v>
      </c>
      <c r="L86" s="56">
        <v>0</v>
      </c>
      <c r="M86" s="56">
        <f t="shared" si="44"/>
        <v>150</v>
      </c>
      <c r="N86" s="56">
        <v>0</v>
      </c>
      <c r="O86" s="56">
        <v>0</v>
      </c>
      <c r="P86" s="56">
        <f t="shared" si="45"/>
        <v>0</v>
      </c>
      <c r="Q86" s="56">
        <f t="shared" si="46"/>
        <v>1030</v>
      </c>
      <c r="R86" s="56">
        <f t="shared" si="47"/>
        <v>72</v>
      </c>
      <c r="S86" s="56">
        <f t="shared" si="48"/>
        <v>3606.37</v>
      </c>
      <c r="T86" s="11"/>
      <c r="U86" s="11"/>
    </row>
    <row r="87" spans="1:21" s="9" customFormat="1" ht="20.100000000000001" customHeight="1" x14ac:dyDescent="0.25">
      <c r="A87" s="35"/>
      <c r="B87" s="36" t="s">
        <v>58</v>
      </c>
      <c r="C87" s="59">
        <f t="shared" ref="C87:S87" si="52">+C85+C86</f>
        <v>3054.37</v>
      </c>
      <c r="D87" s="59">
        <f t="shared" si="52"/>
        <v>0</v>
      </c>
      <c r="E87" s="59">
        <f t="shared" si="52"/>
        <v>1210</v>
      </c>
      <c r="F87" s="59">
        <f t="shared" si="52"/>
        <v>250</v>
      </c>
      <c r="G87" s="59">
        <f t="shared" si="52"/>
        <v>1460</v>
      </c>
      <c r="H87" s="59">
        <f t="shared" si="52"/>
        <v>90</v>
      </c>
      <c r="I87" s="59">
        <f t="shared" si="52"/>
        <v>37</v>
      </c>
      <c r="J87" s="59">
        <f t="shared" si="52"/>
        <v>127</v>
      </c>
      <c r="K87" s="59">
        <f t="shared" si="52"/>
        <v>150</v>
      </c>
      <c r="L87" s="59">
        <f t="shared" si="52"/>
        <v>0</v>
      </c>
      <c r="M87" s="59">
        <f t="shared" si="52"/>
        <v>150</v>
      </c>
      <c r="N87" s="59">
        <f t="shared" si="52"/>
        <v>30</v>
      </c>
      <c r="O87" s="59">
        <f t="shared" si="52"/>
        <v>0</v>
      </c>
      <c r="P87" s="59">
        <f t="shared" si="52"/>
        <v>30</v>
      </c>
      <c r="Q87" s="59">
        <f t="shared" si="52"/>
        <v>1480</v>
      </c>
      <c r="R87" s="59">
        <f t="shared" si="52"/>
        <v>287</v>
      </c>
      <c r="S87" s="59">
        <f t="shared" si="52"/>
        <v>4821.37</v>
      </c>
      <c r="T87" s="20"/>
      <c r="U87" s="20"/>
    </row>
    <row r="88" spans="1:21" ht="20.100000000000001" customHeight="1" x14ac:dyDescent="0.25">
      <c r="A88" s="33">
        <v>64</v>
      </c>
      <c r="B88" s="34" t="s">
        <v>60</v>
      </c>
      <c r="C88" s="55">
        <v>750</v>
      </c>
      <c r="D88" s="55">
        <v>0</v>
      </c>
      <c r="E88" s="56">
        <v>874</v>
      </c>
      <c r="F88" s="56">
        <v>500</v>
      </c>
      <c r="G88" s="56">
        <f t="shared" si="42"/>
        <v>1374</v>
      </c>
      <c r="H88" s="56">
        <v>50</v>
      </c>
      <c r="I88" s="56">
        <v>15</v>
      </c>
      <c r="J88" s="56">
        <f t="shared" si="43"/>
        <v>65</v>
      </c>
      <c r="K88" s="56">
        <v>40</v>
      </c>
      <c r="L88" s="56">
        <v>20</v>
      </c>
      <c r="M88" s="56">
        <f t="shared" si="44"/>
        <v>60</v>
      </c>
      <c r="N88" s="56">
        <v>50</v>
      </c>
      <c r="O88" s="56">
        <v>70</v>
      </c>
      <c r="P88" s="56">
        <f t="shared" si="45"/>
        <v>120</v>
      </c>
      <c r="Q88" s="56">
        <f t="shared" si="46"/>
        <v>1014</v>
      </c>
      <c r="R88" s="56">
        <f t="shared" si="47"/>
        <v>605</v>
      </c>
      <c r="S88" s="56">
        <f t="shared" si="48"/>
        <v>2369</v>
      </c>
      <c r="T88" s="11"/>
      <c r="U88" s="11"/>
    </row>
    <row r="89" spans="1:21" ht="20.100000000000001" customHeight="1" x14ac:dyDescent="0.25">
      <c r="A89" s="33">
        <v>65</v>
      </c>
      <c r="B89" s="34" t="s">
        <v>61</v>
      </c>
      <c r="C89" s="55">
        <v>470</v>
      </c>
      <c r="D89" s="55">
        <v>0</v>
      </c>
      <c r="E89" s="67">
        <v>500</v>
      </c>
      <c r="F89" s="56">
        <v>1600</v>
      </c>
      <c r="G89" s="56">
        <f t="shared" si="42"/>
        <v>2100</v>
      </c>
      <c r="H89" s="56">
        <v>35</v>
      </c>
      <c r="I89" s="56">
        <v>30</v>
      </c>
      <c r="J89" s="56">
        <f t="shared" si="43"/>
        <v>65</v>
      </c>
      <c r="K89" s="56">
        <v>30</v>
      </c>
      <c r="L89" s="56">
        <v>92</v>
      </c>
      <c r="M89" s="56">
        <f t="shared" si="44"/>
        <v>122</v>
      </c>
      <c r="N89" s="56">
        <v>200</v>
      </c>
      <c r="O89" s="56">
        <v>120</v>
      </c>
      <c r="P89" s="56">
        <f t="shared" si="45"/>
        <v>320</v>
      </c>
      <c r="Q89" s="56">
        <f t="shared" si="46"/>
        <v>765</v>
      </c>
      <c r="R89" s="56">
        <f t="shared" si="47"/>
        <v>1842</v>
      </c>
      <c r="S89" s="56">
        <f t="shared" si="48"/>
        <v>3077</v>
      </c>
      <c r="T89" s="11"/>
      <c r="U89" s="11"/>
    </row>
    <row r="90" spans="1:21" ht="20.100000000000001" customHeight="1" x14ac:dyDescent="0.25">
      <c r="A90" s="33">
        <v>66</v>
      </c>
      <c r="B90" s="39" t="s">
        <v>62</v>
      </c>
      <c r="C90" s="65">
        <v>0</v>
      </c>
      <c r="D90" s="65">
        <v>0</v>
      </c>
      <c r="E90" s="56">
        <v>50</v>
      </c>
      <c r="F90" s="56">
        <v>200</v>
      </c>
      <c r="G90" s="56">
        <f t="shared" si="42"/>
        <v>250</v>
      </c>
      <c r="H90" s="56">
        <v>0</v>
      </c>
      <c r="I90" s="56">
        <v>0</v>
      </c>
      <c r="J90" s="56">
        <f t="shared" si="43"/>
        <v>0</v>
      </c>
      <c r="K90" s="56">
        <v>0</v>
      </c>
      <c r="L90" s="56">
        <v>0</v>
      </c>
      <c r="M90" s="56">
        <f t="shared" si="44"/>
        <v>0</v>
      </c>
      <c r="N90" s="56">
        <v>0</v>
      </c>
      <c r="O90" s="56">
        <v>0</v>
      </c>
      <c r="P90" s="56">
        <f t="shared" si="45"/>
        <v>0</v>
      </c>
      <c r="Q90" s="56">
        <f t="shared" si="46"/>
        <v>50</v>
      </c>
      <c r="R90" s="56">
        <f t="shared" si="47"/>
        <v>200</v>
      </c>
      <c r="S90" s="56">
        <f t="shared" si="48"/>
        <v>250</v>
      </c>
      <c r="T90" s="11"/>
      <c r="U90" s="11"/>
    </row>
    <row r="91" spans="1:21" s="10" customFormat="1" ht="20.100000000000001" customHeight="1" x14ac:dyDescent="0.25">
      <c r="A91" s="41" t="s">
        <v>228</v>
      </c>
      <c r="B91" s="42" t="s">
        <v>63</v>
      </c>
      <c r="C91" s="68">
        <f t="shared" ref="C91" si="53">+C90+C89+C88+C87+C84+C81+C77+C73+C70+C67+C64+C61+C58+C54+C51+C46+C47+C45+C41+C38+C35+C31+C28+C27+C19+C16+C13+C10</f>
        <v>112105.56</v>
      </c>
      <c r="D91" s="68">
        <f t="shared" ref="D91" si="54">+D90+D89+D88+D87+D84+D81+D77+D73+D70+D67+D64+D61+D58+D54+D51+D46+D47+D45+D41+D38+D35+D31+D28+D27+D19+D16+D13+D10</f>
        <v>43988.97</v>
      </c>
      <c r="E91" s="68">
        <f t="shared" ref="E91" si="55">+E90+E89+E88+E87+E84+E81+E77+E73+E70+E67+E64+E61+E58+E54+E51+E46+E47+E45+E41+E38+E35+E31+E28+E27+E19+E16+E13+E10</f>
        <v>41112</v>
      </c>
      <c r="F91" s="68">
        <f t="shared" ref="F91" si="56">+F90+F89+F88+F87+F84+F81+F77+F73+F70+F67+F64+F61+F58+F54+F51+F46+F47+F45+F41+F38+F35+F31+F28+F27+F19+F16+F13+F10</f>
        <v>16952</v>
      </c>
      <c r="G91" s="68">
        <f t="shared" ref="G91" si="57">+G90+G89+G88+G87+G84+G81+G77+G73+G70+G67+G64+G61+G58+G54+G51+G46+G47+G45+G41+G38+G35+G31+G28+G27+G19+G16+G13+G10</f>
        <v>58064</v>
      </c>
      <c r="H91" s="68">
        <f t="shared" ref="H91" si="58">+H90+H89+H88+H87+H84+H81+H77+H73+H70+H67+H64+H61+H58+H54+H51+H46+H47+H45+H41+H38+H35+H31+H28+H27+H19+H16+H13+H10</f>
        <v>2097</v>
      </c>
      <c r="I91" s="68">
        <f t="shared" ref="I91" si="59">+I90+I89+I88+I87+I84+I81+I77+I73+I70+I67+I64+I61+I58+I54+I51+I46+I47+I45+I41+I38+I35+I31+I28+I27+I19+I16+I13+I10</f>
        <v>4352</v>
      </c>
      <c r="J91" s="68">
        <f t="shared" ref="J91" si="60">+J90+J89+J88+J87+J84+J81+J77+J73+J70+J67+J64+J61+J58+J54+J51+J46+J47+J45+J41+J38+J35+J31+J28+J27+J19+J16+J13+J10</f>
        <v>6449</v>
      </c>
      <c r="K91" s="68">
        <f t="shared" ref="K91" si="61">+K90+K89+K88+K87+K84+K81+K77+K73+K70+K67+K64+K61+K58+K54+K51+K46+K47+K45+K41+K38+K35+K31+K28+K27+K19+K16+K13+K10</f>
        <v>1591</v>
      </c>
      <c r="L91" s="68">
        <f t="shared" ref="L91" si="62">+L90+L89+L88+L87+L84+L81+L77+L73+L70+L67+L64+L61+L58+L54+L51+L46+L47+L45+L41+L38+L35+L31+L28+L27+L19+L16+L13+L10</f>
        <v>250</v>
      </c>
      <c r="M91" s="68">
        <f t="shared" ref="M91" si="63">+M90+M89+M88+M87+M84+M81+M77+M73+M70+M67+M64+M61+M58+M54+M51+M46+M47+M45+M41+M38+M35+M31+M28+M27+M19+M16+M13+M10</f>
        <v>1841</v>
      </c>
      <c r="N91" s="68">
        <f t="shared" ref="N91" si="64">+N90+N89+N88+N87+N84+N81+N77+N73+N70+N67+N64+N61+N58+N54+N51+N46+N47+N45+N41+N38+N35+N31+N28+N27+N19+N16+N13+N10</f>
        <v>3560</v>
      </c>
      <c r="O91" s="68">
        <f t="shared" ref="O91" si="65">+O90+O89+O88+O87+O84+O81+O77+O73+O70+O67+O64+O61+O58+O54+O51+O46+O47+O45+O41+O38+O35+O31+O28+O27+O19+O16+O13+O10</f>
        <v>1527</v>
      </c>
      <c r="P91" s="68">
        <f t="shared" ref="P91" si="66">+P90+P89+P88+P87+P84+P81+P77+P73+P70+P67+P64+P61+P58+P54+P51+P46+P47+P45+P41+P38+P35+P31+P28+P27+P19+P16+P13+P10</f>
        <v>5087</v>
      </c>
      <c r="Q91" s="68">
        <f t="shared" ref="Q91" si="67">+Q90+Q89+Q88+Q87+Q84+Q81+Q77+Q73+Q70+Q67+Q64+Q61+Q58+Q54+Q51+Q46+Q47+Q45+Q41+Q38+Q35+Q31+Q28+Q27+Q19+Q16+Q13+Q10</f>
        <v>48360</v>
      </c>
      <c r="R91" s="68">
        <f t="shared" ref="R91:S91" si="68">+R90+R89+R88+R87+R84+R81+R77+R73+R70+R67+R64+R61+R58+R54+R51+R46+R47+R45+R41+R38+R35+R31+R28+R27+R19+R16+R13+R10</f>
        <v>23081</v>
      </c>
      <c r="S91" s="68">
        <f t="shared" si="68"/>
        <v>227535.53</v>
      </c>
      <c r="T91" s="22"/>
      <c r="U91" s="22"/>
    </row>
    <row r="92" spans="1:21" ht="20.100000000000001" customHeight="1" x14ac:dyDescent="0.25">
      <c r="A92" s="33">
        <v>1</v>
      </c>
      <c r="B92" s="43" t="s">
        <v>64</v>
      </c>
      <c r="C92" s="69">
        <v>2064.83</v>
      </c>
      <c r="D92" s="69">
        <v>208.94</v>
      </c>
      <c r="E92" s="55">
        <v>495</v>
      </c>
      <c r="F92" s="55">
        <v>125</v>
      </c>
      <c r="G92" s="56">
        <f t="shared" si="42"/>
        <v>620</v>
      </c>
      <c r="H92" s="55">
        <v>0</v>
      </c>
      <c r="I92" s="55">
        <v>0</v>
      </c>
      <c r="J92" s="56">
        <f t="shared" si="43"/>
        <v>0</v>
      </c>
      <c r="K92" s="55">
        <v>75</v>
      </c>
      <c r="L92" s="55">
        <v>5</v>
      </c>
      <c r="M92" s="56">
        <f t="shared" si="44"/>
        <v>80</v>
      </c>
      <c r="N92" s="70">
        <v>0</v>
      </c>
      <c r="O92" s="55">
        <v>0</v>
      </c>
      <c r="P92" s="56">
        <f t="shared" si="45"/>
        <v>0</v>
      </c>
      <c r="Q92" s="56">
        <f t="shared" si="46"/>
        <v>570</v>
      </c>
      <c r="R92" s="56">
        <f t="shared" si="47"/>
        <v>130</v>
      </c>
      <c r="S92" s="56">
        <f t="shared" si="48"/>
        <v>2973.77</v>
      </c>
      <c r="T92" s="11"/>
      <c r="U92" s="11"/>
    </row>
    <row r="93" spans="1:21" ht="20.100000000000001" customHeight="1" x14ac:dyDescent="0.25">
      <c r="A93" s="33">
        <v>2</v>
      </c>
      <c r="B93" s="43" t="s">
        <v>65</v>
      </c>
      <c r="C93" s="69">
        <v>1700</v>
      </c>
      <c r="D93" s="69">
        <v>150</v>
      </c>
      <c r="E93" s="55">
        <v>360</v>
      </c>
      <c r="F93" s="55">
        <v>30</v>
      </c>
      <c r="G93" s="56">
        <f t="shared" si="42"/>
        <v>390</v>
      </c>
      <c r="H93" s="55">
        <v>0</v>
      </c>
      <c r="I93" s="55">
        <v>0</v>
      </c>
      <c r="J93" s="56">
        <f t="shared" si="43"/>
        <v>0</v>
      </c>
      <c r="K93" s="55">
        <v>20</v>
      </c>
      <c r="L93" s="55">
        <v>0</v>
      </c>
      <c r="M93" s="56">
        <f t="shared" si="44"/>
        <v>20</v>
      </c>
      <c r="N93" s="70">
        <v>35</v>
      </c>
      <c r="O93" s="55">
        <v>5</v>
      </c>
      <c r="P93" s="56">
        <f t="shared" si="45"/>
        <v>40</v>
      </c>
      <c r="Q93" s="56">
        <f t="shared" si="46"/>
        <v>415</v>
      </c>
      <c r="R93" s="56">
        <f t="shared" si="47"/>
        <v>35</v>
      </c>
      <c r="S93" s="56">
        <f t="shared" si="48"/>
        <v>2300</v>
      </c>
      <c r="T93" s="11"/>
      <c r="U93" s="11"/>
    </row>
    <row r="94" spans="1:21" ht="20.100000000000001" customHeight="1" x14ac:dyDescent="0.25">
      <c r="A94" s="33">
        <v>3</v>
      </c>
      <c r="B94" s="43" t="s">
        <v>66</v>
      </c>
      <c r="C94" s="69">
        <v>585.48</v>
      </c>
      <c r="D94" s="69">
        <v>0</v>
      </c>
      <c r="E94" s="55">
        <v>125</v>
      </c>
      <c r="F94" s="55">
        <v>2</v>
      </c>
      <c r="G94" s="56">
        <f t="shared" si="42"/>
        <v>127</v>
      </c>
      <c r="H94" s="55">
        <v>0</v>
      </c>
      <c r="I94" s="55">
        <v>0</v>
      </c>
      <c r="J94" s="56">
        <f t="shared" si="43"/>
        <v>0</v>
      </c>
      <c r="K94" s="55">
        <v>5</v>
      </c>
      <c r="L94" s="55">
        <v>0</v>
      </c>
      <c r="M94" s="56">
        <f t="shared" si="44"/>
        <v>5</v>
      </c>
      <c r="N94" s="70">
        <v>20</v>
      </c>
      <c r="O94" s="55">
        <v>0</v>
      </c>
      <c r="P94" s="56">
        <f t="shared" si="45"/>
        <v>20</v>
      </c>
      <c r="Q94" s="56">
        <f t="shared" si="46"/>
        <v>150</v>
      </c>
      <c r="R94" s="56">
        <f t="shared" si="47"/>
        <v>2</v>
      </c>
      <c r="S94" s="56">
        <f t="shared" si="48"/>
        <v>737.48</v>
      </c>
      <c r="T94" s="11"/>
      <c r="U94" s="11"/>
    </row>
    <row r="95" spans="1:21" s="9" customFormat="1" ht="20.100000000000001" customHeight="1" x14ac:dyDescent="0.25">
      <c r="A95" s="35"/>
      <c r="B95" s="44" t="s">
        <v>65</v>
      </c>
      <c r="C95" s="66">
        <f t="shared" ref="C95:S95" si="69">+C93+C94</f>
        <v>2285.48</v>
      </c>
      <c r="D95" s="66">
        <f t="shared" si="69"/>
        <v>150</v>
      </c>
      <c r="E95" s="66">
        <f t="shared" si="69"/>
        <v>485</v>
      </c>
      <c r="F95" s="66">
        <f t="shared" si="69"/>
        <v>32</v>
      </c>
      <c r="G95" s="66">
        <f t="shared" si="69"/>
        <v>517</v>
      </c>
      <c r="H95" s="66">
        <f t="shared" si="69"/>
        <v>0</v>
      </c>
      <c r="I95" s="66">
        <f t="shared" si="69"/>
        <v>0</v>
      </c>
      <c r="J95" s="66">
        <f t="shared" si="69"/>
        <v>0</v>
      </c>
      <c r="K95" s="66">
        <f t="shared" si="69"/>
        <v>25</v>
      </c>
      <c r="L95" s="66">
        <f t="shared" si="69"/>
        <v>0</v>
      </c>
      <c r="M95" s="66">
        <f t="shared" si="69"/>
        <v>25</v>
      </c>
      <c r="N95" s="66">
        <f t="shared" si="69"/>
        <v>55</v>
      </c>
      <c r="O95" s="66">
        <f t="shared" si="69"/>
        <v>5</v>
      </c>
      <c r="P95" s="66">
        <f t="shared" si="69"/>
        <v>60</v>
      </c>
      <c r="Q95" s="66">
        <f t="shared" si="69"/>
        <v>565</v>
      </c>
      <c r="R95" s="66">
        <f t="shared" si="69"/>
        <v>37</v>
      </c>
      <c r="S95" s="66">
        <f t="shared" si="69"/>
        <v>3037.48</v>
      </c>
      <c r="T95" s="19"/>
      <c r="U95" s="19"/>
    </row>
    <row r="96" spans="1:21" ht="20.100000000000001" customHeight="1" x14ac:dyDescent="0.25">
      <c r="A96" s="33">
        <v>4</v>
      </c>
      <c r="B96" s="43" t="s">
        <v>67</v>
      </c>
      <c r="C96" s="69">
        <v>1877.04</v>
      </c>
      <c r="D96" s="69">
        <v>542.93000000000006</v>
      </c>
      <c r="E96" s="55">
        <v>600</v>
      </c>
      <c r="F96" s="55">
        <v>100</v>
      </c>
      <c r="G96" s="56">
        <f t="shared" si="42"/>
        <v>700</v>
      </c>
      <c r="H96" s="55">
        <v>0</v>
      </c>
      <c r="I96" s="55">
        <v>0</v>
      </c>
      <c r="J96" s="56">
        <f t="shared" si="43"/>
        <v>0</v>
      </c>
      <c r="K96" s="55">
        <v>20</v>
      </c>
      <c r="L96" s="55">
        <v>0</v>
      </c>
      <c r="M96" s="56">
        <f t="shared" si="44"/>
        <v>20</v>
      </c>
      <c r="N96" s="70">
        <v>75</v>
      </c>
      <c r="O96" s="55">
        <v>0</v>
      </c>
      <c r="P96" s="56">
        <f t="shared" si="45"/>
        <v>75</v>
      </c>
      <c r="Q96" s="56">
        <f t="shared" si="46"/>
        <v>695</v>
      </c>
      <c r="R96" s="56">
        <f t="shared" si="47"/>
        <v>100</v>
      </c>
      <c r="S96" s="56">
        <f t="shared" si="48"/>
        <v>3214.9700000000003</v>
      </c>
      <c r="T96" s="11"/>
      <c r="U96" s="11"/>
    </row>
    <row r="97" spans="1:21" ht="20.100000000000001" customHeight="1" x14ac:dyDescent="0.25">
      <c r="A97" s="33">
        <v>5</v>
      </c>
      <c r="B97" s="43" t="s">
        <v>68</v>
      </c>
      <c r="C97" s="69">
        <v>550.66</v>
      </c>
      <c r="D97" s="69">
        <v>7.5</v>
      </c>
      <c r="E97" s="55">
        <v>450</v>
      </c>
      <c r="F97" s="55">
        <v>90</v>
      </c>
      <c r="G97" s="56">
        <f t="shared" si="42"/>
        <v>540</v>
      </c>
      <c r="H97" s="55">
        <v>250</v>
      </c>
      <c r="I97" s="55">
        <v>50</v>
      </c>
      <c r="J97" s="56">
        <f t="shared" si="43"/>
        <v>300</v>
      </c>
      <c r="K97" s="55">
        <v>20</v>
      </c>
      <c r="L97" s="55">
        <v>0</v>
      </c>
      <c r="M97" s="56">
        <f t="shared" si="44"/>
        <v>20</v>
      </c>
      <c r="N97" s="70">
        <v>30</v>
      </c>
      <c r="O97" s="55">
        <v>0</v>
      </c>
      <c r="P97" s="56">
        <f t="shared" si="45"/>
        <v>30</v>
      </c>
      <c r="Q97" s="56">
        <f t="shared" si="46"/>
        <v>750</v>
      </c>
      <c r="R97" s="56">
        <f t="shared" si="47"/>
        <v>140</v>
      </c>
      <c r="S97" s="56">
        <f t="shared" si="48"/>
        <v>1448.1599999999999</v>
      </c>
      <c r="T97" s="11"/>
      <c r="U97" s="11"/>
    </row>
    <row r="98" spans="1:21" ht="20.100000000000001" customHeight="1" x14ac:dyDescent="0.25">
      <c r="A98" s="33">
        <v>6</v>
      </c>
      <c r="B98" s="43" t="s">
        <v>69</v>
      </c>
      <c r="C98" s="69">
        <v>3292.73</v>
      </c>
      <c r="D98" s="69">
        <v>4192.2</v>
      </c>
      <c r="E98" s="55">
        <v>750</v>
      </c>
      <c r="F98" s="55">
        <v>140</v>
      </c>
      <c r="G98" s="56">
        <f t="shared" si="42"/>
        <v>890</v>
      </c>
      <c r="H98" s="55">
        <v>350</v>
      </c>
      <c r="I98" s="55">
        <v>100</v>
      </c>
      <c r="J98" s="56">
        <f t="shared" si="43"/>
        <v>450</v>
      </c>
      <c r="K98" s="55">
        <v>75</v>
      </c>
      <c r="L98" s="55">
        <v>0</v>
      </c>
      <c r="M98" s="56">
        <f t="shared" si="44"/>
        <v>75</v>
      </c>
      <c r="N98" s="70">
        <v>75</v>
      </c>
      <c r="O98" s="55">
        <v>0</v>
      </c>
      <c r="P98" s="56">
        <f t="shared" si="45"/>
        <v>75</v>
      </c>
      <c r="Q98" s="56">
        <f t="shared" si="46"/>
        <v>1250</v>
      </c>
      <c r="R98" s="56">
        <f t="shared" si="47"/>
        <v>240</v>
      </c>
      <c r="S98" s="56">
        <f t="shared" si="48"/>
        <v>8974.93</v>
      </c>
      <c r="T98" s="11"/>
      <c r="U98" s="11"/>
    </row>
    <row r="99" spans="1:21" ht="20.100000000000001" customHeight="1" x14ac:dyDescent="0.25">
      <c r="A99" s="33">
        <v>7</v>
      </c>
      <c r="B99" s="43" t="s">
        <v>70</v>
      </c>
      <c r="C99" s="69">
        <v>570.69000000000005</v>
      </c>
      <c r="D99" s="69">
        <v>0</v>
      </c>
      <c r="E99" s="55">
        <v>150</v>
      </c>
      <c r="F99" s="55">
        <v>5</v>
      </c>
      <c r="G99" s="56">
        <f t="shared" si="42"/>
        <v>155</v>
      </c>
      <c r="H99" s="55">
        <v>15</v>
      </c>
      <c r="I99" s="71">
        <v>0</v>
      </c>
      <c r="J99" s="56">
        <f t="shared" si="43"/>
        <v>15</v>
      </c>
      <c r="K99" s="55">
        <v>10</v>
      </c>
      <c r="L99" s="71">
        <v>0</v>
      </c>
      <c r="M99" s="56">
        <f t="shared" si="44"/>
        <v>10</v>
      </c>
      <c r="N99" s="70">
        <v>15</v>
      </c>
      <c r="O99" s="71"/>
      <c r="P99" s="56">
        <f t="shared" si="45"/>
        <v>15</v>
      </c>
      <c r="Q99" s="56">
        <f t="shared" si="46"/>
        <v>190</v>
      </c>
      <c r="R99" s="56">
        <f t="shared" si="47"/>
        <v>5</v>
      </c>
      <c r="S99" s="56">
        <f t="shared" si="48"/>
        <v>765.69</v>
      </c>
      <c r="T99" s="11"/>
      <c r="U99" s="11"/>
    </row>
    <row r="100" spans="1:21" s="9" customFormat="1" ht="20.100000000000001" customHeight="1" x14ac:dyDescent="0.25">
      <c r="A100" s="35"/>
      <c r="B100" s="44" t="s">
        <v>69</v>
      </c>
      <c r="C100" s="66">
        <f t="shared" ref="C100:S100" si="70">+C98+C99</f>
        <v>3863.42</v>
      </c>
      <c r="D100" s="66">
        <f t="shared" si="70"/>
        <v>4192.2</v>
      </c>
      <c r="E100" s="66">
        <f t="shared" si="70"/>
        <v>900</v>
      </c>
      <c r="F100" s="66">
        <f t="shared" si="70"/>
        <v>145</v>
      </c>
      <c r="G100" s="66">
        <f t="shared" si="70"/>
        <v>1045</v>
      </c>
      <c r="H100" s="66">
        <f t="shared" si="70"/>
        <v>365</v>
      </c>
      <c r="I100" s="66">
        <f t="shared" si="70"/>
        <v>100</v>
      </c>
      <c r="J100" s="66">
        <f t="shared" si="70"/>
        <v>465</v>
      </c>
      <c r="K100" s="66">
        <f t="shared" si="70"/>
        <v>85</v>
      </c>
      <c r="L100" s="66">
        <f t="shared" si="70"/>
        <v>0</v>
      </c>
      <c r="M100" s="66">
        <f t="shared" si="70"/>
        <v>85</v>
      </c>
      <c r="N100" s="66">
        <f t="shared" si="70"/>
        <v>90</v>
      </c>
      <c r="O100" s="66">
        <f t="shared" si="70"/>
        <v>0</v>
      </c>
      <c r="P100" s="66">
        <f t="shared" si="70"/>
        <v>90</v>
      </c>
      <c r="Q100" s="66">
        <f t="shared" si="70"/>
        <v>1440</v>
      </c>
      <c r="R100" s="66">
        <f t="shared" si="70"/>
        <v>245</v>
      </c>
      <c r="S100" s="66">
        <f t="shared" si="70"/>
        <v>9740.6200000000008</v>
      </c>
      <c r="T100" s="19"/>
      <c r="U100" s="19"/>
    </row>
    <row r="101" spans="1:21" ht="20.100000000000001" customHeight="1" x14ac:dyDescent="0.25">
      <c r="A101" s="33">
        <v>8</v>
      </c>
      <c r="B101" s="43" t="s">
        <v>71</v>
      </c>
      <c r="C101" s="69">
        <v>4500</v>
      </c>
      <c r="D101" s="69">
        <v>3300</v>
      </c>
      <c r="E101" s="55">
        <v>730</v>
      </c>
      <c r="F101" s="55">
        <v>100</v>
      </c>
      <c r="G101" s="56">
        <f t="shared" si="42"/>
        <v>830</v>
      </c>
      <c r="H101" s="55">
        <v>150</v>
      </c>
      <c r="I101" s="55">
        <v>72</v>
      </c>
      <c r="J101" s="56">
        <f t="shared" si="43"/>
        <v>222</v>
      </c>
      <c r="K101" s="55">
        <v>5</v>
      </c>
      <c r="L101" s="55">
        <v>0</v>
      </c>
      <c r="M101" s="56">
        <f t="shared" si="44"/>
        <v>5</v>
      </c>
      <c r="N101" s="70">
        <v>20</v>
      </c>
      <c r="O101" s="55">
        <v>5</v>
      </c>
      <c r="P101" s="56">
        <f t="shared" si="45"/>
        <v>25</v>
      </c>
      <c r="Q101" s="56">
        <f t="shared" si="46"/>
        <v>905</v>
      </c>
      <c r="R101" s="56">
        <f t="shared" si="47"/>
        <v>177</v>
      </c>
      <c r="S101" s="56">
        <f t="shared" si="48"/>
        <v>8882</v>
      </c>
      <c r="T101" s="11"/>
      <c r="U101" s="11"/>
    </row>
    <row r="102" spans="1:21" ht="20.100000000000001" customHeight="1" x14ac:dyDescent="0.25">
      <c r="A102" s="33">
        <v>9</v>
      </c>
      <c r="B102" s="43" t="s">
        <v>72</v>
      </c>
      <c r="C102" s="69">
        <v>724.8</v>
      </c>
      <c r="D102" s="69">
        <v>0</v>
      </c>
      <c r="E102" s="72">
        <v>140</v>
      </c>
      <c r="F102" s="72">
        <v>4</v>
      </c>
      <c r="G102" s="56">
        <f t="shared" si="42"/>
        <v>144</v>
      </c>
      <c r="H102" s="72">
        <v>34</v>
      </c>
      <c r="I102" s="72">
        <v>0</v>
      </c>
      <c r="J102" s="56">
        <f t="shared" si="43"/>
        <v>34</v>
      </c>
      <c r="K102" s="72">
        <v>20</v>
      </c>
      <c r="L102" s="72">
        <v>0</v>
      </c>
      <c r="M102" s="56">
        <f t="shared" si="44"/>
        <v>20</v>
      </c>
      <c r="N102" s="56">
        <v>50</v>
      </c>
      <c r="O102" s="72">
        <v>0</v>
      </c>
      <c r="P102" s="56">
        <f t="shared" si="45"/>
        <v>50</v>
      </c>
      <c r="Q102" s="56">
        <f t="shared" si="46"/>
        <v>244</v>
      </c>
      <c r="R102" s="56">
        <f t="shared" si="47"/>
        <v>4</v>
      </c>
      <c r="S102" s="56">
        <f t="shared" si="48"/>
        <v>972.8</v>
      </c>
      <c r="T102" s="11"/>
      <c r="U102" s="11"/>
    </row>
    <row r="103" spans="1:21" s="9" customFormat="1" ht="20.100000000000001" customHeight="1" x14ac:dyDescent="0.25">
      <c r="A103" s="35"/>
      <c r="B103" s="44" t="s">
        <v>71</v>
      </c>
      <c r="C103" s="66">
        <f t="shared" ref="C103:S103" si="71">+C101+C102</f>
        <v>5224.8</v>
      </c>
      <c r="D103" s="66">
        <f t="shared" si="71"/>
        <v>3300</v>
      </c>
      <c r="E103" s="66">
        <f t="shared" si="71"/>
        <v>870</v>
      </c>
      <c r="F103" s="66">
        <f t="shared" si="71"/>
        <v>104</v>
      </c>
      <c r="G103" s="66">
        <f t="shared" si="71"/>
        <v>974</v>
      </c>
      <c r="H103" s="66">
        <f t="shared" si="71"/>
        <v>184</v>
      </c>
      <c r="I103" s="66">
        <f t="shared" si="71"/>
        <v>72</v>
      </c>
      <c r="J103" s="66">
        <f t="shared" si="71"/>
        <v>256</v>
      </c>
      <c r="K103" s="66">
        <f t="shared" si="71"/>
        <v>25</v>
      </c>
      <c r="L103" s="66">
        <f t="shared" si="71"/>
        <v>0</v>
      </c>
      <c r="M103" s="66">
        <f t="shared" si="71"/>
        <v>25</v>
      </c>
      <c r="N103" s="66">
        <f t="shared" si="71"/>
        <v>70</v>
      </c>
      <c r="O103" s="66">
        <f t="shared" si="71"/>
        <v>5</v>
      </c>
      <c r="P103" s="66">
        <f t="shared" si="71"/>
        <v>75</v>
      </c>
      <c r="Q103" s="66">
        <f t="shared" si="71"/>
        <v>1149</v>
      </c>
      <c r="R103" s="66">
        <f t="shared" si="71"/>
        <v>181</v>
      </c>
      <c r="S103" s="66">
        <f t="shared" si="71"/>
        <v>9854.7999999999993</v>
      </c>
      <c r="T103" s="19"/>
      <c r="U103" s="19"/>
    </row>
    <row r="104" spans="1:21" ht="20.100000000000001" customHeight="1" x14ac:dyDescent="0.25">
      <c r="A104" s="33">
        <v>10</v>
      </c>
      <c r="B104" s="43" t="s">
        <v>73</v>
      </c>
      <c r="C104" s="69">
        <v>2235.59</v>
      </c>
      <c r="D104" s="69">
        <v>216.72</v>
      </c>
      <c r="E104" s="55">
        <v>500</v>
      </c>
      <c r="F104" s="55">
        <v>120</v>
      </c>
      <c r="G104" s="56">
        <f t="shared" si="42"/>
        <v>620</v>
      </c>
      <c r="H104" s="55">
        <v>20</v>
      </c>
      <c r="I104" s="55">
        <v>0</v>
      </c>
      <c r="J104" s="56">
        <f t="shared" si="43"/>
        <v>20</v>
      </c>
      <c r="K104" s="55">
        <v>25</v>
      </c>
      <c r="L104" s="55">
        <v>4</v>
      </c>
      <c r="M104" s="56">
        <f t="shared" si="44"/>
        <v>29</v>
      </c>
      <c r="N104" s="70">
        <v>40</v>
      </c>
      <c r="O104" s="55">
        <v>0</v>
      </c>
      <c r="P104" s="56">
        <f t="shared" si="45"/>
        <v>40</v>
      </c>
      <c r="Q104" s="56">
        <f t="shared" si="46"/>
        <v>585</v>
      </c>
      <c r="R104" s="56">
        <f t="shared" si="47"/>
        <v>124</v>
      </c>
      <c r="S104" s="56">
        <f t="shared" si="48"/>
        <v>3161.31</v>
      </c>
      <c r="T104" s="11"/>
      <c r="U104" s="11"/>
    </row>
    <row r="105" spans="1:21" ht="20.100000000000001" customHeight="1" x14ac:dyDescent="0.25">
      <c r="A105" s="33">
        <v>11</v>
      </c>
      <c r="B105" s="43" t="s">
        <v>74</v>
      </c>
      <c r="C105" s="69">
        <v>300</v>
      </c>
      <c r="D105" s="69">
        <v>0</v>
      </c>
      <c r="E105" s="55">
        <v>150</v>
      </c>
      <c r="F105" s="55">
        <v>2</v>
      </c>
      <c r="G105" s="56">
        <f t="shared" si="42"/>
        <v>152</v>
      </c>
      <c r="H105" s="55">
        <v>35</v>
      </c>
      <c r="I105" s="55">
        <v>0</v>
      </c>
      <c r="J105" s="56">
        <f t="shared" si="43"/>
        <v>35</v>
      </c>
      <c r="K105" s="55">
        <v>5</v>
      </c>
      <c r="L105" s="55">
        <v>0</v>
      </c>
      <c r="M105" s="56">
        <f t="shared" si="44"/>
        <v>5</v>
      </c>
      <c r="N105" s="70">
        <v>50</v>
      </c>
      <c r="O105" s="55">
        <v>0</v>
      </c>
      <c r="P105" s="56">
        <f t="shared" si="45"/>
        <v>50</v>
      </c>
      <c r="Q105" s="56">
        <f t="shared" si="46"/>
        <v>240</v>
      </c>
      <c r="R105" s="56">
        <f t="shared" si="47"/>
        <v>2</v>
      </c>
      <c r="S105" s="56">
        <f t="shared" si="48"/>
        <v>542</v>
      </c>
      <c r="T105" s="11"/>
      <c r="U105" s="11"/>
    </row>
    <row r="106" spans="1:21" s="9" customFormat="1" ht="20.100000000000001" customHeight="1" x14ac:dyDescent="0.25">
      <c r="A106" s="35"/>
      <c r="B106" s="44" t="s">
        <v>73</v>
      </c>
      <c r="C106" s="66">
        <f t="shared" ref="C106:S106" si="72">+C104+C105</f>
        <v>2535.59</v>
      </c>
      <c r="D106" s="66">
        <f t="shared" si="72"/>
        <v>216.72</v>
      </c>
      <c r="E106" s="66">
        <f t="shared" si="72"/>
        <v>650</v>
      </c>
      <c r="F106" s="66">
        <f t="shared" si="72"/>
        <v>122</v>
      </c>
      <c r="G106" s="66">
        <f t="shared" si="72"/>
        <v>772</v>
      </c>
      <c r="H106" s="66">
        <f t="shared" si="72"/>
        <v>55</v>
      </c>
      <c r="I106" s="66">
        <f t="shared" si="72"/>
        <v>0</v>
      </c>
      <c r="J106" s="66">
        <f t="shared" si="72"/>
        <v>55</v>
      </c>
      <c r="K106" s="66">
        <f t="shared" si="72"/>
        <v>30</v>
      </c>
      <c r="L106" s="66">
        <f t="shared" si="72"/>
        <v>4</v>
      </c>
      <c r="M106" s="66">
        <f t="shared" si="72"/>
        <v>34</v>
      </c>
      <c r="N106" s="66">
        <f t="shared" si="72"/>
        <v>90</v>
      </c>
      <c r="O106" s="66">
        <f t="shared" si="72"/>
        <v>0</v>
      </c>
      <c r="P106" s="66">
        <f t="shared" si="72"/>
        <v>90</v>
      </c>
      <c r="Q106" s="66">
        <f t="shared" si="72"/>
        <v>825</v>
      </c>
      <c r="R106" s="66">
        <f t="shared" si="72"/>
        <v>126</v>
      </c>
      <c r="S106" s="66">
        <f t="shared" si="72"/>
        <v>3703.31</v>
      </c>
      <c r="T106" s="19"/>
      <c r="U106" s="19"/>
    </row>
    <row r="107" spans="1:21" ht="20.100000000000001" customHeight="1" x14ac:dyDescent="0.25">
      <c r="A107" s="33">
        <v>12</v>
      </c>
      <c r="B107" s="43" t="s">
        <v>75</v>
      </c>
      <c r="C107" s="69">
        <v>7000</v>
      </c>
      <c r="D107" s="69">
        <v>5200</v>
      </c>
      <c r="E107" s="55">
        <v>1550</v>
      </c>
      <c r="F107" s="55">
        <v>575</v>
      </c>
      <c r="G107" s="56">
        <f t="shared" si="42"/>
        <v>2125</v>
      </c>
      <c r="H107" s="55">
        <v>100</v>
      </c>
      <c r="I107" s="55">
        <v>0</v>
      </c>
      <c r="J107" s="56">
        <f t="shared" si="43"/>
        <v>100</v>
      </c>
      <c r="K107" s="55">
        <v>220</v>
      </c>
      <c r="L107" s="55">
        <v>0</v>
      </c>
      <c r="M107" s="56">
        <f t="shared" si="44"/>
        <v>220</v>
      </c>
      <c r="N107" s="70">
        <v>300</v>
      </c>
      <c r="O107" s="55">
        <v>10</v>
      </c>
      <c r="P107" s="56">
        <f t="shared" si="45"/>
        <v>310</v>
      </c>
      <c r="Q107" s="56">
        <f t="shared" si="46"/>
        <v>2170</v>
      </c>
      <c r="R107" s="56">
        <f t="shared" si="47"/>
        <v>585</v>
      </c>
      <c r="S107" s="56">
        <f t="shared" si="48"/>
        <v>14955</v>
      </c>
      <c r="T107" s="11"/>
      <c r="U107" s="11"/>
    </row>
    <row r="108" spans="1:21" ht="20.100000000000001" customHeight="1" x14ac:dyDescent="0.25">
      <c r="A108" s="33">
        <v>13</v>
      </c>
      <c r="B108" s="45" t="s">
        <v>76</v>
      </c>
      <c r="C108" s="73">
        <v>1892</v>
      </c>
      <c r="D108" s="73">
        <v>0</v>
      </c>
      <c r="E108" s="55">
        <v>500</v>
      </c>
      <c r="F108" s="55">
        <v>17</v>
      </c>
      <c r="G108" s="56">
        <f t="shared" si="42"/>
        <v>517</v>
      </c>
      <c r="H108" s="55">
        <v>100</v>
      </c>
      <c r="I108" s="55">
        <v>3</v>
      </c>
      <c r="J108" s="56">
        <f t="shared" si="43"/>
        <v>103</v>
      </c>
      <c r="K108" s="55">
        <v>40</v>
      </c>
      <c r="L108" s="55">
        <v>3</v>
      </c>
      <c r="M108" s="56">
        <f t="shared" si="44"/>
        <v>43</v>
      </c>
      <c r="N108" s="70">
        <v>75</v>
      </c>
      <c r="O108" s="55">
        <v>5</v>
      </c>
      <c r="P108" s="56">
        <f t="shared" si="45"/>
        <v>80</v>
      </c>
      <c r="Q108" s="56">
        <f t="shared" si="46"/>
        <v>715</v>
      </c>
      <c r="R108" s="56">
        <f t="shared" si="47"/>
        <v>28</v>
      </c>
      <c r="S108" s="56">
        <f t="shared" si="48"/>
        <v>2635</v>
      </c>
      <c r="T108" s="11"/>
      <c r="U108" s="11"/>
    </row>
    <row r="109" spans="1:21" s="9" customFormat="1" ht="20.100000000000001" customHeight="1" x14ac:dyDescent="0.25">
      <c r="A109" s="35"/>
      <c r="B109" s="44" t="s">
        <v>75</v>
      </c>
      <c r="C109" s="66">
        <f t="shared" ref="C109:S109" si="73">+C107+C108</f>
        <v>8892</v>
      </c>
      <c r="D109" s="66">
        <f t="shared" si="73"/>
        <v>5200</v>
      </c>
      <c r="E109" s="66">
        <f t="shared" si="73"/>
        <v>2050</v>
      </c>
      <c r="F109" s="66">
        <f t="shared" si="73"/>
        <v>592</v>
      </c>
      <c r="G109" s="66">
        <f t="shared" si="73"/>
        <v>2642</v>
      </c>
      <c r="H109" s="66">
        <f t="shared" si="73"/>
        <v>200</v>
      </c>
      <c r="I109" s="66">
        <f t="shared" si="73"/>
        <v>3</v>
      </c>
      <c r="J109" s="66">
        <f t="shared" si="73"/>
        <v>203</v>
      </c>
      <c r="K109" s="66">
        <f t="shared" si="73"/>
        <v>260</v>
      </c>
      <c r="L109" s="66">
        <f t="shared" si="73"/>
        <v>3</v>
      </c>
      <c r="M109" s="66">
        <f t="shared" si="73"/>
        <v>263</v>
      </c>
      <c r="N109" s="66">
        <f t="shared" si="73"/>
        <v>375</v>
      </c>
      <c r="O109" s="66">
        <f t="shared" si="73"/>
        <v>15</v>
      </c>
      <c r="P109" s="66">
        <f t="shared" si="73"/>
        <v>390</v>
      </c>
      <c r="Q109" s="66">
        <f t="shared" si="73"/>
        <v>2885</v>
      </c>
      <c r="R109" s="66">
        <f t="shared" si="73"/>
        <v>613</v>
      </c>
      <c r="S109" s="66">
        <f t="shared" si="73"/>
        <v>17590</v>
      </c>
      <c r="T109" s="19"/>
      <c r="U109" s="19"/>
    </row>
    <row r="110" spans="1:21" s="9" customFormat="1" ht="20.100000000000001" customHeight="1" x14ac:dyDescent="0.25">
      <c r="A110" s="33">
        <v>14</v>
      </c>
      <c r="B110" s="43" t="s">
        <v>77</v>
      </c>
      <c r="C110" s="69">
        <v>1732.61</v>
      </c>
      <c r="D110" s="69">
        <v>160</v>
      </c>
      <c r="E110" s="55">
        <v>600</v>
      </c>
      <c r="F110" s="55">
        <v>250</v>
      </c>
      <c r="G110" s="56">
        <f t="shared" si="42"/>
        <v>850</v>
      </c>
      <c r="H110" s="55">
        <v>20</v>
      </c>
      <c r="I110" s="55">
        <v>0</v>
      </c>
      <c r="J110" s="56">
        <f t="shared" si="43"/>
        <v>20</v>
      </c>
      <c r="K110" s="55">
        <v>10</v>
      </c>
      <c r="L110" s="55">
        <v>0</v>
      </c>
      <c r="M110" s="56">
        <f t="shared" si="44"/>
        <v>10</v>
      </c>
      <c r="N110" s="70">
        <v>50</v>
      </c>
      <c r="O110" s="55">
        <v>2</v>
      </c>
      <c r="P110" s="56">
        <f t="shared" si="45"/>
        <v>52</v>
      </c>
      <c r="Q110" s="56">
        <f t="shared" si="46"/>
        <v>680</v>
      </c>
      <c r="R110" s="56">
        <f t="shared" si="47"/>
        <v>252</v>
      </c>
      <c r="S110" s="56">
        <f t="shared" si="48"/>
        <v>2824.6099999999997</v>
      </c>
      <c r="T110" s="11"/>
      <c r="U110" s="11"/>
    </row>
    <row r="111" spans="1:21" ht="20.100000000000001" customHeight="1" x14ac:dyDescent="0.25">
      <c r="A111" s="33">
        <v>15</v>
      </c>
      <c r="B111" s="43" t="s">
        <v>78</v>
      </c>
      <c r="C111" s="69">
        <v>555.70000000000005</v>
      </c>
      <c r="D111" s="69">
        <v>0</v>
      </c>
      <c r="E111" s="55">
        <v>140</v>
      </c>
      <c r="F111" s="55">
        <v>10</v>
      </c>
      <c r="G111" s="56">
        <f t="shared" si="42"/>
        <v>150</v>
      </c>
      <c r="H111" s="55">
        <v>40</v>
      </c>
      <c r="I111" s="55">
        <v>0</v>
      </c>
      <c r="J111" s="56">
        <f t="shared" si="43"/>
        <v>40</v>
      </c>
      <c r="K111" s="55">
        <v>10</v>
      </c>
      <c r="L111" s="55">
        <v>0</v>
      </c>
      <c r="M111" s="56">
        <f t="shared" si="44"/>
        <v>10</v>
      </c>
      <c r="N111" s="70">
        <v>18</v>
      </c>
      <c r="O111" s="55">
        <v>0</v>
      </c>
      <c r="P111" s="56">
        <f t="shared" si="45"/>
        <v>18</v>
      </c>
      <c r="Q111" s="56">
        <f t="shared" si="46"/>
        <v>208</v>
      </c>
      <c r="R111" s="56">
        <f t="shared" si="47"/>
        <v>10</v>
      </c>
      <c r="S111" s="56">
        <f t="shared" si="48"/>
        <v>773.7</v>
      </c>
      <c r="T111" s="11"/>
      <c r="U111" s="11"/>
    </row>
    <row r="112" spans="1:21" s="9" customFormat="1" ht="20.100000000000001" customHeight="1" x14ac:dyDescent="0.25">
      <c r="A112" s="35"/>
      <c r="B112" s="44" t="s">
        <v>77</v>
      </c>
      <c r="C112" s="66">
        <f t="shared" ref="C112:S112" si="74">+C110+C111</f>
        <v>2288.31</v>
      </c>
      <c r="D112" s="66">
        <f t="shared" si="74"/>
        <v>160</v>
      </c>
      <c r="E112" s="66">
        <f t="shared" si="74"/>
        <v>740</v>
      </c>
      <c r="F112" s="66">
        <f t="shared" si="74"/>
        <v>260</v>
      </c>
      <c r="G112" s="66">
        <f t="shared" si="74"/>
        <v>1000</v>
      </c>
      <c r="H112" s="66">
        <f t="shared" si="74"/>
        <v>60</v>
      </c>
      <c r="I112" s="66">
        <f t="shared" si="74"/>
        <v>0</v>
      </c>
      <c r="J112" s="66">
        <f t="shared" si="74"/>
        <v>60</v>
      </c>
      <c r="K112" s="66">
        <f t="shared" si="74"/>
        <v>20</v>
      </c>
      <c r="L112" s="66">
        <f t="shared" si="74"/>
        <v>0</v>
      </c>
      <c r="M112" s="66">
        <f t="shared" si="74"/>
        <v>20</v>
      </c>
      <c r="N112" s="66">
        <f t="shared" si="74"/>
        <v>68</v>
      </c>
      <c r="O112" s="66">
        <f t="shared" si="74"/>
        <v>2</v>
      </c>
      <c r="P112" s="66">
        <f t="shared" si="74"/>
        <v>70</v>
      </c>
      <c r="Q112" s="66">
        <f t="shared" si="74"/>
        <v>888</v>
      </c>
      <c r="R112" s="66">
        <f t="shared" si="74"/>
        <v>262</v>
      </c>
      <c r="S112" s="66">
        <f t="shared" si="74"/>
        <v>3598.3099999999995</v>
      </c>
      <c r="T112" s="19"/>
      <c r="U112" s="19"/>
    </row>
    <row r="113" spans="1:22" ht="20.100000000000001" customHeight="1" x14ac:dyDescent="0.25">
      <c r="A113" s="33">
        <v>16</v>
      </c>
      <c r="B113" s="45" t="s">
        <v>79</v>
      </c>
      <c r="C113" s="73">
        <v>2029.62</v>
      </c>
      <c r="D113" s="73">
        <v>100</v>
      </c>
      <c r="E113" s="55">
        <v>670</v>
      </c>
      <c r="F113" s="55">
        <v>180</v>
      </c>
      <c r="G113" s="56">
        <f t="shared" si="42"/>
        <v>850</v>
      </c>
      <c r="H113" s="55">
        <v>17</v>
      </c>
      <c r="I113" s="55">
        <v>0</v>
      </c>
      <c r="J113" s="56">
        <f t="shared" si="43"/>
        <v>17</v>
      </c>
      <c r="K113" s="55">
        <v>15</v>
      </c>
      <c r="L113" s="55">
        <v>2</v>
      </c>
      <c r="M113" s="56">
        <f t="shared" si="44"/>
        <v>17</v>
      </c>
      <c r="N113" s="70">
        <v>30</v>
      </c>
      <c r="O113" s="55">
        <v>0</v>
      </c>
      <c r="P113" s="56">
        <f t="shared" si="45"/>
        <v>30</v>
      </c>
      <c r="Q113" s="56">
        <f t="shared" si="46"/>
        <v>732</v>
      </c>
      <c r="R113" s="56">
        <f t="shared" si="47"/>
        <v>182</v>
      </c>
      <c r="S113" s="56">
        <f t="shared" si="48"/>
        <v>3043.62</v>
      </c>
      <c r="T113" s="11"/>
      <c r="U113" s="11"/>
    </row>
    <row r="114" spans="1:22" ht="20.100000000000001" customHeight="1" x14ac:dyDescent="0.25">
      <c r="A114" s="33">
        <v>17</v>
      </c>
      <c r="B114" s="43" t="s">
        <v>80</v>
      </c>
      <c r="C114" s="69">
        <v>1130.1400000000001</v>
      </c>
      <c r="D114" s="69">
        <v>0</v>
      </c>
      <c r="E114" s="55">
        <v>300</v>
      </c>
      <c r="F114" s="55">
        <v>15</v>
      </c>
      <c r="G114" s="56">
        <f t="shared" si="42"/>
        <v>315</v>
      </c>
      <c r="H114" s="55">
        <v>50</v>
      </c>
      <c r="I114" s="55">
        <v>0</v>
      </c>
      <c r="J114" s="56">
        <f t="shared" si="43"/>
        <v>50</v>
      </c>
      <c r="K114" s="55">
        <v>15</v>
      </c>
      <c r="L114" s="55">
        <v>0</v>
      </c>
      <c r="M114" s="56">
        <f t="shared" si="44"/>
        <v>15</v>
      </c>
      <c r="N114" s="70">
        <v>25</v>
      </c>
      <c r="O114" s="55">
        <v>0</v>
      </c>
      <c r="P114" s="56">
        <f t="shared" si="45"/>
        <v>25</v>
      </c>
      <c r="Q114" s="56">
        <f t="shared" si="46"/>
        <v>390</v>
      </c>
      <c r="R114" s="56">
        <f t="shared" si="47"/>
        <v>15</v>
      </c>
      <c r="S114" s="56">
        <f t="shared" si="48"/>
        <v>1535.14</v>
      </c>
      <c r="T114" s="11"/>
      <c r="U114" s="11"/>
    </row>
    <row r="115" spans="1:22" s="9" customFormat="1" ht="20.100000000000001" customHeight="1" x14ac:dyDescent="0.25">
      <c r="A115" s="35"/>
      <c r="B115" s="46" t="s">
        <v>79</v>
      </c>
      <c r="C115" s="66">
        <f t="shared" ref="C115:S115" si="75">+C113+C114</f>
        <v>3159.76</v>
      </c>
      <c r="D115" s="66">
        <f t="shared" si="75"/>
        <v>100</v>
      </c>
      <c r="E115" s="66">
        <f t="shared" si="75"/>
        <v>970</v>
      </c>
      <c r="F115" s="66">
        <f t="shared" si="75"/>
        <v>195</v>
      </c>
      <c r="G115" s="66">
        <f t="shared" si="75"/>
        <v>1165</v>
      </c>
      <c r="H115" s="66">
        <f t="shared" si="75"/>
        <v>67</v>
      </c>
      <c r="I115" s="66">
        <f t="shared" si="75"/>
        <v>0</v>
      </c>
      <c r="J115" s="66">
        <f t="shared" si="75"/>
        <v>67</v>
      </c>
      <c r="K115" s="66">
        <f t="shared" si="75"/>
        <v>30</v>
      </c>
      <c r="L115" s="66">
        <f t="shared" si="75"/>
        <v>2</v>
      </c>
      <c r="M115" s="66">
        <f t="shared" si="75"/>
        <v>32</v>
      </c>
      <c r="N115" s="66">
        <f t="shared" si="75"/>
        <v>55</v>
      </c>
      <c r="O115" s="66">
        <f t="shared" si="75"/>
        <v>0</v>
      </c>
      <c r="P115" s="66">
        <f t="shared" si="75"/>
        <v>55</v>
      </c>
      <c r="Q115" s="66">
        <f t="shared" si="75"/>
        <v>1122</v>
      </c>
      <c r="R115" s="66">
        <f t="shared" si="75"/>
        <v>197</v>
      </c>
      <c r="S115" s="66">
        <f t="shared" si="75"/>
        <v>4578.76</v>
      </c>
      <c r="T115" s="19"/>
      <c r="U115" s="19"/>
    </row>
    <row r="116" spans="1:22" ht="20.100000000000001" customHeight="1" x14ac:dyDescent="0.25">
      <c r="A116" s="33">
        <v>18</v>
      </c>
      <c r="B116" s="43" t="s">
        <v>81</v>
      </c>
      <c r="C116" s="69">
        <v>1080.0999999999999</v>
      </c>
      <c r="D116" s="69">
        <v>0</v>
      </c>
      <c r="E116" s="55">
        <v>370</v>
      </c>
      <c r="F116" s="55">
        <v>80</v>
      </c>
      <c r="G116" s="56">
        <f t="shared" si="42"/>
        <v>450</v>
      </c>
      <c r="H116" s="55">
        <v>0</v>
      </c>
      <c r="I116" s="55">
        <v>0</v>
      </c>
      <c r="J116" s="56">
        <f t="shared" si="43"/>
        <v>0</v>
      </c>
      <c r="K116" s="55">
        <v>0</v>
      </c>
      <c r="L116" s="55">
        <v>0</v>
      </c>
      <c r="M116" s="56">
        <f t="shared" si="44"/>
        <v>0</v>
      </c>
      <c r="N116" s="70">
        <v>30</v>
      </c>
      <c r="O116" s="55">
        <v>0</v>
      </c>
      <c r="P116" s="56">
        <f t="shared" si="45"/>
        <v>30</v>
      </c>
      <c r="Q116" s="56">
        <f t="shared" si="46"/>
        <v>400</v>
      </c>
      <c r="R116" s="56">
        <f t="shared" si="47"/>
        <v>80</v>
      </c>
      <c r="S116" s="56">
        <f t="shared" si="48"/>
        <v>1560.1</v>
      </c>
      <c r="T116" s="11"/>
      <c r="U116" s="11"/>
    </row>
    <row r="117" spans="1:22" ht="20.100000000000001" customHeight="1" x14ac:dyDescent="0.25">
      <c r="A117" s="33">
        <v>19</v>
      </c>
      <c r="B117" s="43" t="s">
        <v>82</v>
      </c>
      <c r="C117" s="69">
        <v>754.12</v>
      </c>
      <c r="D117" s="69">
        <v>85.9</v>
      </c>
      <c r="E117" s="72">
        <v>300</v>
      </c>
      <c r="F117" s="72">
        <v>52</v>
      </c>
      <c r="G117" s="56">
        <f t="shared" si="42"/>
        <v>352</v>
      </c>
      <c r="H117" s="72">
        <v>0</v>
      </c>
      <c r="I117" s="72">
        <v>0</v>
      </c>
      <c r="J117" s="56">
        <f t="shared" si="43"/>
        <v>0</v>
      </c>
      <c r="K117" s="72">
        <v>15</v>
      </c>
      <c r="L117" s="72">
        <v>5</v>
      </c>
      <c r="M117" s="56">
        <f t="shared" si="44"/>
        <v>20</v>
      </c>
      <c r="N117" s="56">
        <v>20</v>
      </c>
      <c r="O117" s="72">
        <v>10</v>
      </c>
      <c r="P117" s="56">
        <f t="shared" si="45"/>
        <v>30</v>
      </c>
      <c r="Q117" s="56">
        <f t="shared" si="46"/>
        <v>335</v>
      </c>
      <c r="R117" s="56">
        <f t="shared" si="47"/>
        <v>67</v>
      </c>
      <c r="S117" s="56">
        <f t="shared" si="48"/>
        <v>1242.02</v>
      </c>
      <c r="T117" s="11"/>
      <c r="U117" s="11"/>
    </row>
    <row r="118" spans="1:22" ht="20.100000000000001" customHeight="1" x14ac:dyDescent="0.25">
      <c r="A118" s="33">
        <v>20</v>
      </c>
      <c r="B118" s="43" t="s">
        <v>83</v>
      </c>
      <c r="C118" s="69">
        <v>429.14</v>
      </c>
      <c r="D118" s="69">
        <v>0</v>
      </c>
      <c r="E118" s="55">
        <v>145</v>
      </c>
      <c r="F118" s="55">
        <v>2</v>
      </c>
      <c r="G118" s="56">
        <f t="shared" si="42"/>
        <v>147</v>
      </c>
      <c r="H118" s="55">
        <v>75</v>
      </c>
      <c r="I118" s="55">
        <v>10</v>
      </c>
      <c r="J118" s="56">
        <f t="shared" si="43"/>
        <v>85</v>
      </c>
      <c r="K118" s="55">
        <v>10</v>
      </c>
      <c r="L118" s="55">
        <v>0</v>
      </c>
      <c r="M118" s="56">
        <f t="shared" si="44"/>
        <v>10</v>
      </c>
      <c r="N118" s="70">
        <v>30</v>
      </c>
      <c r="O118" s="55">
        <v>0</v>
      </c>
      <c r="P118" s="56">
        <f t="shared" si="45"/>
        <v>30</v>
      </c>
      <c r="Q118" s="56">
        <f t="shared" si="46"/>
        <v>260</v>
      </c>
      <c r="R118" s="56">
        <f t="shared" si="47"/>
        <v>12</v>
      </c>
      <c r="S118" s="56">
        <f t="shared" si="48"/>
        <v>701.14</v>
      </c>
      <c r="T118" s="11"/>
      <c r="U118" s="11"/>
    </row>
    <row r="119" spans="1:22" s="9" customFormat="1" ht="19.5" customHeight="1" x14ac:dyDescent="0.25">
      <c r="A119" s="35"/>
      <c r="B119" s="44" t="s">
        <v>82</v>
      </c>
      <c r="C119" s="66">
        <f t="shared" ref="C119:V119" si="76">+C117+C118</f>
        <v>1183.26</v>
      </c>
      <c r="D119" s="66">
        <f t="shared" si="76"/>
        <v>85.9</v>
      </c>
      <c r="E119" s="66">
        <f t="shared" si="76"/>
        <v>445</v>
      </c>
      <c r="F119" s="66">
        <f t="shared" si="76"/>
        <v>54</v>
      </c>
      <c r="G119" s="66">
        <f t="shared" si="76"/>
        <v>499</v>
      </c>
      <c r="H119" s="66">
        <f t="shared" si="76"/>
        <v>75</v>
      </c>
      <c r="I119" s="66">
        <f t="shared" si="76"/>
        <v>10</v>
      </c>
      <c r="J119" s="66">
        <f t="shared" si="76"/>
        <v>85</v>
      </c>
      <c r="K119" s="66">
        <f t="shared" si="76"/>
        <v>25</v>
      </c>
      <c r="L119" s="66">
        <f t="shared" si="76"/>
        <v>5</v>
      </c>
      <c r="M119" s="66">
        <f t="shared" si="76"/>
        <v>30</v>
      </c>
      <c r="N119" s="66">
        <f t="shared" si="76"/>
        <v>50</v>
      </c>
      <c r="O119" s="66">
        <f t="shared" si="76"/>
        <v>10</v>
      </c>
      <c r="P119" s="66">
        <f t="shared" si="76"/>
        <v>60</v>
      </c>
      <c r="Q119" s="66">
        <f t="shared" si="76"/>
        <v>595</v>
      </c>
      <c r="R119" s="66">
        <f t="shared" si="76"/>
        <v>79</v>
      </c>
      <c r="S119" s="66">
        <f t="shared" si="76"/>
        <v>1943.1599999999999</v>
      </c>
      <c r="T119" s="1"/>
      <c r="U119" s="1"/>
      <c r="V119" s="1">
        <f t="shared" si="76"/>
        <v>0</v>
      </c>
    </row>
    <row r="120" spans="1:22" ht="20.100000000000001" customHeight="1" x14ac:dyDescent="0.25">
      <c r="A120" s="33">
        <v>21</v>
      </c>
      <c r="B120" s="43" t="s">
        <v>84</v>
      </c>
      <c r="C120" s="69">
        <v>1020</v>
      </c>
      <c r="D120" s="69">
        <v>145</v>
      </c>
      <c r="E120" s="55">
        <v>400</v>
      </c>
      <c r="F120" s="55">
        <v>80</v>
      </c>
      <c r="G120" s="56">
        <f t="shared" si="42"/>
        <v>480</v>
      </c>
      <c r="H120" s="55">
        <v>150</v>
      </c>
      <c r="I120" s="55">
        <v>80</v>
      </c>
      <c r="J120" s="56">
        <f t="shared" si="43"/>
        <v>230</v>
      </c>
      <c r="K120" s="55">
        <v>15</v>
      </c>
      <c r="L120" s="55">
        <v>2</v>
      </c>
      <c r="M120" s="56">
        <f t="shared" si="44"/>
        <v>17</v>
      </c>
      <c r="N120" s="70">
        <v>20</v>
      </c>
      <c r="O120" s="55">
        <v>2</v>
      </c>
      <c r="P120" s="56">
        <f t="shared" si="45"/>
        <v>22</v>
      </c>
      <c r="Q120" s="56">
        <f t="shared" si="46"/>
        <v>585</v>
      </c>
      <c r="R120" s="56">
        <f t="shared" si="47"/>
        <v>164</v>
      </c>
      <c r="S120" s="56">
        <f t="shared" si="48"/>
        <v>1914</v>
      </c>
      <c r="T120" s="11"/>
      <c r="U120" s="11"/>
    </row>
    <row r="121" spans="1:22" ht="20.100000000000001" customHeight="1" x14ac:dyDescent="0.25">
      <c r="A121" s="33">
        <v>22</v>
      </c>
      <c r="B121" s="43" t="s">
        <v>85</v>
      </c>
      <c r="C121" s="69">
        <v>810</v>
      </c>
      <c r="D121" s="69">
        <v>0</v>
      </c>
      <c r="E121" s="55">
        <v>400</v>
      </c>
      <c r="F121" s="55">
        <v>140</v>
      </c>
      <c r="G121" s="56">
        <f t="shared" si="42"/>
        <v>540</v>
      </c>
      <c r="H121" s="55">
        <v>0</v>
      </c>
      <c r="I121" s="55">
        <v>0</v>
      </c>
      <c r="J121" s="56">
        <f t="shared" si="43"/>
        <v>0</v>
      </c>
      <c r="K121" s="55">
        <v>10</v>
      </c>
      <c r="L121" s="55">
        <v>0</v>
      </c>
      <c r="M121" s="56">
        <f t="shared" si="44"/>
        <v>10</v>
      </c>
      <c r="N121" s="70">
        <v>50</v>
      </c>
      <c r="O121" s="55">
        <v>0</v>
      </c>
      <c r="P121" s="56">
        <f t="shared" si="45"/>
        <v>50</v>
      </c>
      <c r="Q121" s="56">
        <f t="shared" si="46"/>
        <v>460</v>
      </c>
      <c r="R121" s="56">
        <f t="shared" si="47"/>
        <v>140</v>
      </c>
      <c r="S121" s="56">
        <f t="shared" si="48"/>
        <v>1410</v>
      </c>
      <c r="T121" s="11"/>
      <c r="U121" s="11"/>
    </row>
    <row r="122" spans="1:22" ht="20.100000000000001" customHeight="1" x14ac:dyDescent="0.25">
      <c r="A122" s="33">
        <v>23</v>
      </c>
      <c r="B122" s="43" t="s">
        <v>86</v>
      </c>
      <c r="C122" s="69">
        <v>593.12</v>
      </c>
      <c r="D122" s="69">
        <v>30</v>
      </c>
      <c r="E122" s="55">
        <v>400</v>
      </c>
      <c r="F122" s="55">
        <v>90</v>
      </c>
      <c r="G122" s="56">
        <f t="shared" si="42"/>
        <v>490</v>
      </c>
      <c r="H122" s="55">
        <v>0</v>
      </c>
      <c r="I122" s="55">
        <v>0</v>
      </c>
      <c r="J122" s="56">
        <f t="shared" si="43"/>
        <v>0</v>
      </c>
      <c r="K122" s="55">
        <v>10</v>
      </c>
      <c r="L122" s="55">
        <v>0</v>
      </c>
      <c r="M122" s="56">
        <f t="shared" si="44"/>
        <v>10</v>
      </c>
      <c r="N122" s="70">
        <v>50</v>
      </c>
      <c r="O122" s="55">
        <v>0</v>
      </c>
      <c r="P122" s="56">
        <f t="shared" si="45"/>
        <v>50</v>
      </c>
      <c r="Q122" s="56">
        <f t="shared" si="46"/>
        <v>460</v>
      </c>
      <c r="R122" s="56">
        <f t="shared" si="47"/>
        <v>90</v>
      </c>
      <c r="S122" s="56">
        <f t="shared" si="48"/>
        <v>1173.1199999999999</v>
      </c>
      <c r="T122" s="11"/>
      <c r="U122" s="11"/>
    </row>
    <row r="123" spans="1:22" ht="20.100000000000001" customHeight="1" x14ac:dyDescent="0.25">
      <c r="A123" s="33">
        <v>24</v>
      </c>
      <c r="B123" s="43" t="s">
        <v>87</v>
      </c>
      <c r="C123" s="69">
        <v>1100</v>
      </c>
      <c r="D123" s="69">
        <v>0</v>
      </c>
      <c r="E123" s="72">
        <v>120</v>
      </c>
      <c r="F123" s="72">
        <v>2</v>
      </c>
      <c r="G123" s="56">
        <f t="shared" si="42"/>
        <v>122</v>
      </c>
      <c r="H123" s="72">
        <v>50</v>
      </c>
      <c r="I123" s="72">
        <v>0</v>
      </c>
      <c r="J123" s="56">
        <f t="shared" si="43"/>
        <v>50</v>
      </c>
      <c r="K123" s="72">
        <v>10</v>
      </c>
      <c r="L123" s="72">
        <v>0</v>
      </c>
      <c r="M123" s="56">
        <f t="shared" si="44"/>
        <v>10</v>
      </c>
      <c r="N123" s="56">
        <v>50</v>
      </c>
      <c r="O123" s="72">
        <v>0</v>
      </c>
      <c r="P123" s="56">
        <f t="shared" si="45"/>
        <v>50</v>
      </c>
      <c r="Q123" s="56">
        <f t="shared" si="46"/>
        <v>230</v>
      </c>
      <c r="R123" s="56">
        <f t="shared" si="47"/>
        <v>2</v>
      </c>
      <c r="S123" s="56">
        <f t="shared" si="48"/>
        <v>1332</v>
      </c>
      <c r="T123" s="11"/>
      <c r="U123" s="11"/>
    </row>
    <row r="124" spans="1:22" s="9" customFormat="1" ht="20.100000000000001" customHeight="1" x14ac:dyDescent="0.25">
      <c r="A124" s="35"/>
      <c r="B124" s="44" t="s">
        <v>86</v>
      </c>
      <c r="C124" s="66">
        <f t="shared" ref="C124:S124" si="77">+C122+C123</f>
        <v>1693.12</v>
      </c>
      <c r="D124" s="66">
        <f t="shared" si="77"/>
        <v>30</v>
      </c>
      <c r="E124" s="66">
        <f t="shared" si="77"/>
        <v>520</v>
      </c>
      <c r="F124" s="66">
        <f t="shared" si="77"/>
        <v>92</v>
      </c>
      <c r="G124" s="66">
        <f t="shared" si="77"/>
        <v>612</v>
      </c>
      <c r="H124" s="66">
        <f t="shared" si="77"/>
        <v>50</v>
      </c>
      <c r="I124" s="66">
        <f t="shared" si="77"/>
        <v>0</v>
      </c>
      <c r="J124" s="66">
        <f t="shared" si="77"/>
        <v>50</v>
      </c>
      <c r="K124" s="66">
        <f t="shared" si="77"/>
        <v>20</v>
      </c>
      <c r="L124" s="66">
        <f t="shared" si="77"/>
        <v>0</v>
      </c>
      <c r="M124" s="66">
        <f t="shared" si="77"/>
        <v>20</v>
      </c>
      <c r="N124" s="66">
        <f t="shared" si="77"/>
        <v>100</v>
      </c>
      <c r="O124" s="66">
        <f t="shared" si="77"/>
        <v>0</v>
      </c>
      <c r="P124" s="66">
        <f t="shared" si="77"/>
        <v>100</v>
      </c>
      <c r="Q124" s="66">
        <f t="shared" si="77"/>
        <v>690</v>
      </c>
      <c r="R124" s="66">
        <f t="shared" si="77"/>
        <v>92</v>
      </c>
      <c r="S124" s="66">
        <f t="shared" si="77"/>
        <v>2505.12</v>
      </c>
      <c r="T124" s="19"/>
      <c r="U124" s="19"/>
    </row>
    <row r="125" spans="1:22" ht="20.100000000000001" customHeight="1" x14ac:dyDescent="0.25">
      <c r="A125" s="33">
        <v>25</v>
      </c>
      <c r="B125" s="43" t="s">
        <v>88</v>
      </c>
      <c r="C125" s="69">
        <v>550</v>
      </c>
      <c r="D125" s="69">
        <v>50</v>
      </c>
      <c r="E125" s="55">
        <v>350</v>
      </c>
      <c r="F125" s="55">
        <v>110</v>
      </c>
      <c r="G125" s="56">
        <f t="shared" si="42"/>
        <v>460</v>
      </c>
      <c r="H125" s="55">
        <v>5</v>
      </c>
      <c r="I125" s="55">
        <v>0</v>
      </c>
      <c r="J125" s="56">
        <f t="shared" si="43"/>
        <v>5</v>
      </c>
      <c r="K125" s="55">
        <v>10</v>
      </c>
      <c r="L125" s="55">
        <v>0</v>
      </c>
      <c r="M125" s="56">
        <f t="shared" si="44"/>
        <v>10</v>
      </c>
      <c r="N125" s="70">
        <v>50</v>
      </c>
      <c r="O125" s="55">
        <v>0</v>
      </c>
      <c r="P125" s="56">
        <f t="shared" si="45"/>
        <v>50</v>
      </c>
      <c r="Q125" s="56">
        <f t="shared" si="46"/>
        <v>415</v>
      </c>
      <c r="R125" s="56">
        <f t="shared" si="47"/>
        <v>110</v>
      </c>
      <c r="S125" s="56">
        <f t="shared" si="48"/>
        <v>1125</v>
      </c>
      <c r="T125" s="11"/>
      <c r="U125" s="11"/>
    </row>
    <row r="126" spans="1:22" ht="20.100000000000001" customHeight="1" x14ac:dyDescent="0.25">
      <c r="A126" s="33">
        <v>26</v>
      </c>
      <c r="B126" s="43" t="s">
        <v>89</v>
      </c>
      <c r="C126" s="69">
        <v>250</v>
      </c>
      <c r="D126" s="69">
        <v>0</v>
      </c>
      <c r="E126" s="74">
        <v>140</v>
      </c>
      <c r="F126" s="74">
        <v>2</v>
      </c>
      <c r="G126" s="56">
        <f t="shared" si="42"/>
        <v>142</v>
      </c>
      <c r="H126" s="74">
        <v>75</v>
      </c>
      <c r="I126" s="74">
        <v>0</v>
      </c>
      <c r="J126" s="56">
        <f t="shared" si="43"/>
        <v>75</v>
      </c>
      <c r="K126" s="74">
        <v>15</v>
      </c>
      <c r="L126" s="74">
        <v>0</v>
      </c>
      <c r="M126" s="56">
        <f t="shared" si="44"/>
        <v>15</v>
      </c>
      <c r="N126" s="70">
        <v>50</v>
      </c>
      <c r="O126" s="55">
        <v>0</v>
      </c>
      <c r="P126" s="56">
        <f t="shared" si="45"/>
        <v>50</v>
      </c>
      <c r="Q126" s="56">
        <f t="shared" si="46"/>
        <v>280</v>
      </c>
      <c r="R126" s="56">
        <f t="shared" si="47"/>
        <v>2</v>
      </c>
      <c r="S126" s="56">
        <f t="shared" si="48"/>
        <v>532</v>
      </c>
      <c r="T126" s="11"/>
      <c r="U126" s="11"/>
    </row>
    <row r="127" spans="1:22" s="9" customFormat="1" ht="20.100000000000001" customHeight="1" x14ac:dyDescent="0.25">
      <c r="A127" s="35"/>
      <c r="B127" s="44" t="s">
        <v>88</v>
      </c>
      <c r="C127" s="66">
        <f t="shared" ref="C127:S127" si="78">+C125+C126</f>
        <v>800</v>
      </c>
      <c r="D127" s="66">
        <f t="shared" si="78"/>
        <v>50</v>
      </c>
      <c r="E127" s="66">
        <f t="shared" si="78"/>
        <v>490</v>
      </c>
      <c r="F127" s="66">
        <f t="shared" si="78"/>
        <v>112</v>
      </c>
      <c r="G127" s="66">
        <f t="shared" si="78"/>
        <v>602</v>
      </c>
      <c r="H127" s="66">
        <f t="shared" si="78"/>
        <v>80</v>
      </c>
      <c r="I127" s="66">
        <f t="shared" si="78"/>
        <v>0</v>
      </c>
      <c r="J127" s="66">
        <f t="shared" si="78"/>
        <v>80</v>
      </c>
      <c r="K127" s="66">
        <f t="shared" si="78"/>
        <v>25</v>
      </c>
      <c r="L127" s="66">
        <f t="shared" si="78"/>
        <v>0</v>
      </c>
      <c r="M127" s="66">
        <f t="shared" si="78"/>
        <v>25</v>
      </c>
      <c r="N127" s="66">
        <f t="shared" si="78"/>
        <v>100</v>
      </c>
      <c r="O127" s="66">
        <f t="shared" si="78"/>
        <v>0</v>
      </c>
      <c r="P127" s="66">
        <f t="shared" si="78"/>
        <v>100</v>
      </c>
      <c r="Q127" s="66">
        <f t="shared" si="78"/>
        <v>695</v>
      </c>
      <c r="R127" s="66">
        <f t="shared" si="78"/>
        <v>112</v>
      </c>
      <c r="S127" s="66">
        <f t="shared" si="78"/>
        <v>1657</v>
      </c>
      <c r="T127" s="19"/>
      <c r="U127" s="19"/>
    </row>
    <row r="128" spans="1:22" ht="20.100000000000001" customHeight="1" x14ac:dyDescent="0.25">
      <c r="A128" s="33">
        <v>27</v>
      </c>
      <c r="B128" s="43" t="s">
        <v>90</v>
      </c>
      <c r="C128" s="69">
        <v>771.62</v>
      </c>
      <c r="D128" s="69">
        <v>41.96</v>
      </c>
      <c r="E128" s="55">
        <v>250</v>
      </c>
      <c r="F128" s="55">
        <v>30</v>
      </c>
      <c r="G128" s="56">
        <f t="shared" si="42"/>
        <v>280</v>
      </c>
      <c r="H128" s="55">
        <v>50</v>
      </c>
      <c r="I128" s="55">
        <v>0</v>
      </c>
      <c r="J128" s="56">
        <f t="shared" si="43"/>
        <v>50</v>
      </c>
      <c r="K128" s="55">
        <v>9</v>
      </c>
      <c r="L128" s="55">
        <v>0</v>
      </c>
      <c r="M128" s="56">
        <f t="shared" si="44"/>
        <v>9</v>
      </c>
      <c r="N128" s="70">
        <v>35</v>
      </c>
      <c r="O128" s="55">
        <v>6</v>
      </c>
      <c r="P128" s="56">
        <f t="shared" si="45"/>
        <v>41</v>
      </c>
      <c r="Q128" s="56">
        <f t="shared" si="46"/>
        <v>344</v>
      </c>
      <c r="R128" s="56">
        <f t="shared" si="47"/>
        <v>36</v>
      </c>
      <c r="S128" s="56">
        <f t="shared" si="48"/>
        <v>1193.58</v>
      </c>
      <c r="T128" s="11"/>
      <c r="U128" s="11"/>
    </row>
    <row r="129" spans="1:22" ht="20.100000000000001" customHeight="1" x14ac:dyDescent="0.25">
      <c r="A129" s="33">
        <v>28</v>
      </c>
      <c r="B129" s="43" t="s">
        <v>91</v>
      </c>
      <c r="C129" s="69">
        <v>834.35</v>
      </c>
      <c r="D129" s="69">
        <v>40</v>
      </c>
      <c r="E129" s="55">
        <v>600</v>
      </c>
      <c r="F129" s="55">
        <v>100</v>
      </c>
      <c r="G129" s="56">
        <f t="shared" si="42"/>
        <v>700</v>
      </c>
      <c r="H129" s="55">
        <v>114</v>
      </c>
      <c r="I129" s="55">
        <v>0</v>
      </c>
      <c r="J129" s="56">
        <f t="shared" si="43"/>
        <v>114</v>
      </c>
      <c r="K129" s="55">
        <v>30</v>
      </c>
      <c r="L129" s="55">
        <v>0</v>
      </c>
      <c r="M129" s="56">
        <f t="shared" si="44"/>
        <v>30</v>
      </c>
      <c r="N129" s="70">
        <v>50</v>
      </c>
      <c r="O129" s="55">
        <v>0</v>
      </c>
      <c r="P129" s="56">
        <f t="shared" si="45"/>
        <v>50</v>
      </c>
      <c r="Q129" s="56">
        <f t="shared" si="46"/>
        <v>794</v>
      </c>
      <c r="R129" s="56">
        <f t="shared" si="47"/>
        <v>100</v>
      </c>
      <c r="S129" s="56">
        <f t="shared" si="48"/>
        <v>1768.35</v>
      </c>
      <c r="T129" s="11"/>
      <c r="U129" s="11"/>
    </row>
    <row r="130" spans="1:22" ht="20.100000000000001" customHeight="1" x14ac:dyDescent="0.25">
      <c r="A130" s="47">
        <v>29</v>
      </c>
      <c r="B130" s="45" t="s">
        <v>92</v>
      </c>
      <c r="C130" s="73">
        <v>362.76</v>
      </c>
      <c r="D130" s="73">
        <v>0</v>
      </c>
      <c r="E130" s="72">
        <v>20</v>
      </c>
      <c r="F130" s="72">
        <v>3</v>
      </c>
      <c r="G130" s="56">
        <f t="shared" si="42"/>
        <v>23</v>
      </c>
      <c r="H130" s="72">
        <v>400</v>
      </c>
      <c r="I130" s="72">
        <v>35</v>
      </c>
      <c r="J130" s="56">
        <f t="shared" si="43"/>
        <v>435</v>
      </c>
      <c r="K130" s="72">
        <v>4</v>
      </c>
      <c r="L130" s="72">
        <v>0</v>
      </c>
      <c r="M130" s="56">
        <f t="shared" si="44"/>
        <v>4</v>
      </c>
      <c r="N130" s="56">
        <v>5</v>
      </c>
      <c r="O130" s="72">
        <v>0</v>
      </c>
      <c r="P130" s="56">
        <f t="shared" si="45"/>
        <v>5</v>
      </c>
      <c r="Q130" s="56">
        <f t="shared" si="46"/>
        <v>429</v>
      </c>
      <c r="R130" s="56">
        <f t="shared" si="47"/>
        <v>38</v>
      </c>
      <c r="S130" s="56">
        <f t="shared" si="48"/>
        <v>829.76</v>
      </c>
      <c r="T130" s="11"/>
      <c r="U130" s="11"/>
    </row>
    <row r="131" spans="1:22" ht="20.100000000000001" customHeight="1" x14ac:dyDescent="0.25">
      <c r="A131" s="33">
        <v>30</v>
      </c>
      <c r="B131" s="43" t="s">
        <v>93</v>
      </c>
      <c r="C131" s="69">
        <v>811.86</v>
      </c>
      <c r="D131" s="69">
        <v>10</v>
      </c>
      <c r="E131" s="55">
        <v>400</v>
      </c>
      <c r="F131" s="55">
        <v>50</v>
      </c>
      <c r="G131" s="56">
        <f t="shared" si="42"/>
        <v>450</v>
      </c>
      <c r="H131" s="55">
        <v>0</v>
      </c>
      <c r="I131" s="55">
        <v>0</v>
      </c>
      <c r="J131" s="56">
        <f t="shared" si="43"/>
        <v>0</v>
      </c>
      <c r="K131" s="55">
        <v>20</v>
      </c>
      <c r="L131" s="55">
        <v>3</v>
      </c>
      <c r="M131" s="56">
        <f t="shared" si="44"/>
        <v>23</v>
      </c>
      <c r="N131" s="70">
        <v>35</v>
      </c>
      <c r="O131" s="55">
        <v>0</v>
      </c>
      <c r="P131" s="56">
        <f t="shared" si="45"/>
        <v>35</v>
      </c>
      <c r="Q131" s="56">
        <f t="shared" si="46"/>
        <v>455</v>
      </c>
      <c r="R131" s="56">
        <f t="shared" si="47"/>
        <v>53</v>
      </c>
      <c r="S131" s="56">
        <f t="shared" si="48"/>
        <v>1329.8600000000001</v>
      </c>
      <c r="T131" s="11"/>
      <c r="U131" s="11"/>
    </row>
    <row r="132" spans="1:22" ht="20.100000000000001" customHeight="1" x14ac:dyDescent="0.25">
      <c r="A132" s="33">
        <v>31</v>
      </c>
      <c r="B132" s="43" t="s">
        <v>94</v>
      </c>
      <c r="C132" s="69">
        <v>258.51</v>
      </c>
      <c r="D132" s="69">
        <v>0</v>
      </c>
      <c r="E132" s="72">
        <v>300</v>
      </c>
      <c r="F132" s="72">
        <v>50</v>
      </c>
      <c r="G132" s="56">
        <f t="shared" si="42"/>
        <v>350</v>
      </c>
      <c r="H132" s="72">
        <v>0</v>
      </c>
      <c r="I132" s="72">
        <v>0</v>
      </c>
      <c r="J132" s="56">
        <f t="shared" si="43"/>
        <v>0</v>
      </c>
      <c r="K132" s="72">
        <v>5</v>
      </c>
      <c r="L132" s="72">
        <v>0</v>
      </c>
      <c r="M132" s="56">
        <f t="shared" si="44"/>
        <v>5</v>
      </c>
      <c r="N132" s="56">
        <v>15</v>
      </c>
      <c r="O132" s="72">
        <v>0</v>
      </c>
      <c r="P132" s="56">
        <f t="shared" si="45"/>
        <v>15</v>
      </c>
      <c r="Q132" s="56">
        <f t="shared" si="46"/>
        <v>320</v>
      </c>
      <c r="R132" s="56">
        <f t="shared" si="47"/>
        <v>50</v>
      </c>
      <c r="S132" s="56">
        <f t="shared" si="48"/>
        <v>628.51</v>
      </c>
      <c r="T132" s="11"/>
      <c r="U132" s="11"/>
    </row>
    <row r="133" spans="1:22" ht="20.100000000000001" customHeight="1" x14ac:dyDescent="0.25">
      <c r="A133" s="33">
        <v>32</v>
      </c>
      <c r="B133" s="43" t="s">
        <v>95</v>
      </c>
      <c r="C133" s="69">
        <v>585.77</v>
      </c>
      <c r="D133" s="69">
        <v>0</v>
      </c>
      <c r="E133" s="55">
        <v>500</v>
      </c>
      <c r="F133" s="55">
        <v>85</v>
      </c>
      <c r="G133" s="56">
        <f t="shared" si="42"/>
        <v>585</v>
      </c>
      <c r="H133" s="55">
        <v>0</v>
      </c>
      <c r="I133" s="55">
        <v>0</v>
      </c>
      <c r="J133" s="56">
        <f t="shared" si="43"/>
        <v>0</v>
      </c>
      <c r="K133" s="55">
        <v>6</v>
      </c>
      <c r="L133" s="55">
        <v>6</v>
      </c>
      <c r="M133" s="56">
        <f t="shared" si="44"/>
        <v>12</v>
      </c>
      <c r="N133" s="70">
        <v>50</v>
      </c>
      <c r="O133" s="55">
        <v>5</v>
      </c>
      <c r="P133" s="56">
        <f t="shared" si="45"/>
        <v>55</v>
      </c>
      <c r="Q133" s="56">
        <f t="shared" si="46"/>
        <v>556</v>
      </c>
      <c r="R133" s="56">
        <f t="shared" si="47"/>
        <v>96</v>
      </c>
      <c r="S133" s="56">
        <f t="shared" si="48"/>
        <v>1237.77</v>
      </c>
      <c r="T133" s="11"/>
      <c r="U133" s="11"/>
    </row>
    <row r="134" spans="1:22" ht="20.100000000000001" customHeight="1" x14ac:dyDescent="0.25">
      <c r="A134" s="33">
        <v>33</v>
      </c>
      <c r="B134" s="43" t="s">
        <v>96</v>
      </c>
      <c r="C134" s="69">
        <v>600</v>
      </c>
      <c r="D134" s="69">
        <v>50</v>
      </c>
      <c r="E134" s="55">
        <v>370</v>
      </c>
      <c r="F134" s="55">
        <v>355</v>
      </c>
      <c r="G134" s="56">
        <f t="shared" si="42"/>
        <v>725</v>
      </c>
      <c r="H134" s="71">
        <v>0</v>
      </c>
      <c r="I134" s="71">
        <v>0</v>
      </c>
      <c r="J134" s="56">
        <f t="shared" si="43"/>
        <v>0</v>
      </c>
      <c r="K134" s="71">
        <v>0</v>
      </c>
      <c r="L134" s="71"/>
      <c r="M134" s="56">
        <f t="shared" si="44"/>
        <v>0</v>
      </c>
      <c r="N134" s="70">
        <v>0</v>
      </c>
      <c r="O134" s="71">
        <v>0</v>
      </c>
      <c r="P134" s="56">
        <f t="shared" si="45"/>
        <v>0</v>
      </c>
      <c r="Q134" s="56">
        <f t="shared" si="46"/>
        <v>370</v>
      </c>
      <c r="R134" s="56">
        <f t="shared" si="47"/>
        <v>355</v>
      </c>
      <c r="S134" s="56">
        <f t="shared" si="48"/>
        <v>1375</v>
      </c>
      <c r="T134" s="11"/>
      <c r="U134" s="11"/>
    </row>
    <row r="135" spans="1:22" ht="20.100000000000001" customHeight="1" x14ac:dyDescent="0.25">
      <c r="A135" s="33">
        <v>34</v>
      </c>
      <c r="B135" s="43" t="s">
        <v>97</v>
      </c>
      <c r="C135" s="69">
        <v>622.49</v>
      </c>
      <c r="D135" s="69">
        <v>0</v>
      </c>
      <c r="E135" s="72">
        <v>133</v>
      </c>
      <c r="F135" s="72">
        <v>4</v>
      </c>
      <c r="G135" s="56">
        <f t="shared" si="42"/>
        <v>137</v>
      </c>
      <c r="H135" s="75">
        <v>50</v>
      </c>
      <c r="I135" s="75">
        <v>0</v>
      </c>
      <c r="J135" s="56">
        <f t="shared" si="43"/>
        <v>50</v>
      </c>
      <c r="K135" s="72">
        <v>5</v>
      </c>
      <c r="L135" s="75"/>
      <c r="M135" s="56">
        <f t="shared" si="44"/>
        <v>5</v>
      </c>
      <c r="N135" s="56">
        <v>0</v>
      </c>
      <c r="O135" s="75">
        <v>0</v>
      </c>
      <c r="P135" s="56">
        <f t="shared" si="45"/>
        <v>0</v>
      </c>
      <c r="Q135" s="56">
        <f t="shared" si="46"/>
        <v>188</v>
      </c>
      <c r="R135" s="56">
        <f t="shared" si="47"/>
        <v>4</v>
      </c>
      <c r="S135" s="56">
        <f t="shared" si="48"/>
        <v>814.49</v>
      </c>
      <c r="T135" s="11"/>
      <c r="U135" s="11"/>
    </row>
    <row r="136" spans="1:22" s="9" customFormat="1" ht="20.100000000000001" customHeight="1" x14ac:dyDescent="0.25">
      <c r="A136" s="35"/>
      <c r="B136" s="44" t="s">
        <v>96</v>
      </c>
      <c r="C136" s="66">
        <f t="shared" ref="C136:S136" si="79">+C134+C135</f>
        <v>1222.49</v>
      </c>
      <c r="D136" s="66">
        <f t="shared" si="79"/>
        <v>50</v>
      </c>
      <c r="E136" s="66">
        <f t="shared" si="79"/>
        <v>503</v>
      </c>
      <c r="F136" s="66">
        <f t="shared" si="79"/>
        <v>359</v>
      </c>
      <c r="G136" s="66">
        <f t="shared" si="79"/>
        <v>862</v>
      </c>
      <c r="H136" s="66">
        <f t="shared" si="79"/>
        <v>50</v>
      </c>
      <c r="I136" s="66">
        <f t="shared" si="79"/>
        <v>0</v>
      </c>
      <c r="J136" s="66">
        <f t="shared" si="79"/>
        <v>50</v>
      </c>
      <c r="K136" s="66">
        <f t="shared" si="79"/>
        <v>5</v>
      </c>
      <c r="L136" s="66">
        <f t="shared" si="79"/>
        <v>0</v>
      </c>
      <c r="M136" s="66">
        <f t="shared" si="79"/>
        <v>5</v>
      </c>
      <c r="N136" s="66">
        <f t="shared" si="79"/>
        <v>0</v>
      </c>
      <c r="O136" s="66">
        <f t="shared" si="79"/>
        <v>0</v>
      </c>
      <c r="P136" s="66">
        <f t="shared" si="79"/>
        <v>0</v>
      </c>
      <c r="Q136" s="66">
        <f t="shared" si="79"/>
        <v>558</v>
      </c>
      <c r="R136" s="66">
        <f t="shared" si="79"/>
        <v>359</v>
      </c>
      <c r="S136" s="66">
        <f t="shared" si="79"/>
        <v>2189.4899999999998</v>
      </c>
      <c r="T136" s="19"/>
      <c r="U136" s="19"/>
    </row>
    <row r="137" spans="1:22" s="10" customFormat="1" ht="20.100000000000001" customHeight="1" x14ac:dyDescent="0.25">
      <c r="A137" s="41" t="s">
        <v>229</v>
      </c>
      <c r="B137" s="48" t="s">
        <v>98</v>
      </c>
      <c r="C137" s="76">
        <f t="shared" ref="C137:S137" si="80">+C136+C133+C132+C131+C130+C129+C128+C127+C124+C121+C120+C119+C116+C115+C112+C109+C106+C103+C100+C97+C96+C95+C92</f>
        <v>44175.73000000001</v>
      </c>
      <c r="D137" s="76">
        <f t="shared" si="80"/>
        <v>14531.15</v>
      </c>
      <c r="E137" s="76">
        <f t="shared" si="80"/>
        <v>13408</v>
      </c>
      <c r="F137" s="76">
        <f t="shared" si="80"/>
        <v>3000</v>
      </c>
      <c r="G137" s="76">
        <f t="shared" si="80"/>
        <v>16408</v>
      </c>
      <c r="H137" s="76">
        <f t="shared" si="80"/>
        <v>2150</v>
      </c>
      <c r="I137" s="76">
        <f t="shared" si="80"/>
        <v>350</v>
      </c>
      <c r="J137" s="76">
        <f t="shared" si="80"/>
        <v>2500</v>
      </c>
      <c r="K137" s="76">
        <f t="shared" si="80"/>
        <v>764</v>
      </c>
      <c r="L137" s="76">
        <f t="shared" si="80"/>
        <v>30</v>
      </c>
      <c r="M137" s="76">
        <f t="shared" si="80"/>
        <v>794</v>
      </c>
      <c r="N137" s="76">
        <f t="shared" si="80"/>
        <v>1448</v>
      </c>
      <c r="O137" s="76">
        <f t="shared" si="80"/>
        <v>50</v>
      </c>
      <c r="P137" s="76">
        <f t="shared" si="80"/>
        <v>1498</v>
      </c>
      <c r="Q137" s="76">
        <f t="shared" si="80"/>
        <v>17770</v>
      </c>
      <c r="R137" s="76">
        <f t="shared" si="80"/>
        <v>3430</v>
      </c>
      <c r="S137" s="76">
        <f t="shared" si="80"/>
        <v>79906.87999999999</v>
      </c>
      <c r="T137" s="22"/>
      <c r="U137" s="22"/>
    </row>
    <row r="138" spans="1:22" ht="20.100000000000001" customHeight="1" x14ac:dyDescent="0.25">
      <c r="A138" s="33">
        <v>1</v>
      </c>
      <c r="B138" s="34" t="s">
        <v>99</v>
      </c>
      <c r="C138" s="55">
        <v>1300</v>
      </c>
      <c r="D138" s="55">
        <v>250</v>
      </c>
      <c r="E138" s="77">
        <v>800</v>
      </c>
      <c r="F138" s="77">
        <v>240</v>
      </c>
      <c r="G138" s="56">
        <f t="shared" ref="G138:G200" si="81">+E138+F138</f>
        <v>1040</v>
      </c>
      <c r="H138" s="78">
        <v>0</v>
      </c>
      <c r="I138" s="77">
        <v>0</v>
      </c>
      <c r="J138" s="56">
        <f t="shared" ref="J138:J200" si="82">+H138+I138</f>
        <v>0</v>
      </c>
      <c r="K138" s="77">
        <v>50</v>
      </c>
      <c r="L138" s="77">
        <v>0</v>
      </c>
      <c r="M138" s="56">
        <f t="shared" ref="M138:M200" si="83">+K138+L138</f>
        <v>50</v>
      </c>
      <c r="N138" s="77">
        <v>150</v>
      </c>
      <c r="O138" s="79">
        <v>10</v>
      </c>
      <c r="P138" s="56">
        <f t="shared" ref="P138:P200" si="84">+N138+O138</f>
        <v>160</v>
      </c>
      <c r="Q138" s="56">
        <f t="shared" ref="Q138:Q200" si="85">+E138+H138+K138+N138</f>
        <v>1000</v>
      </c>
      <c r="R138" s="56">
        <f t="shared" ref="R138:R200" si="86">+F138+I138+L138+O138</f>
        <v>250</v>
      </c>
      <c r="S138" s="56">
        <f t="shared" ref="S138:S200" si="87">+C138+D138+Q138+R138</f>
        <v>2800</v>
      </c>
      <c r="T138" s="11"/>
      <c r="U138" s="11"/>
    </row>
    <row r="139" spans="1:22" ht="20.100000000000001" customHeight="1" x14ac:dyDescent="0.25">
      <c r="A139" s="33">
        <v>2</v>
      </c>
      <c r="B139" s="34" t="s">
        <v>100</v>
      </c>
      <c r="C139" s="55">
        <v>2419.98</v>
      </c>
      <c r="D139" s="55">
        <v>220.06</v>
      </c>
      <c r="E139" s="77">
        <v>820</v>
      </c>
      <c r="F139" s="77">
        <v>145</v>
      </c>
      <c r="G139" s="56">
        <f t="shared" si="81"/>
        <v>965</v>
      </c>
      <c r="H139" s="77">
        <v>0</v>
      </c>
      <c r="I139" s="77">
        <v>0</v>
      </c>
      <c r="J139" s="56">
        <f t="shared" si="82"/>
        <v>0</v>
      </c>
      <c r="K139" s="77">
        <v>5</v>
      </c>
      <c r="L139" s="77">
        <v>0</v>
      </c>
      <c r="M139" s="56">
        <f t="shared" si="83"/>
        <v>5</v>
      </c>
      <c r="N139" s="77">
        <v>25</v>
      </c>
      <c r="O139" s="77">
        <v>5</v>
      </c>
      <c r="P139" s="56">
        <f t="shared" si="84"/>
        <v>30</v>
      </c>
      <c r="Q139" s="56">
        <f t="shared" si="85"/>
        <v>850</v>
      </c>
      <c r="R139" s="56">
        <f t="shared" si="86"/>
        <v>150</v>
      </c>
      <c r="S139" s="56">
        <f t="shared" si="87"/>
        <v>3640.04</v>
      </c>
      <c r="T139" s="11"/>
      <c r="U139" s="11"/>
    </row>
    <row r="140" spans="1:22" ht="20.100000000000001" customHeight="1" x14ac:dyDescent="0.25">
      <c r="A140" s="33">
        <v>3</v>
      </c>
      <c r="B140" s="34" t="s">
        <v>101</v>
      </c>
      <c r="C140" s="55">
        <v>0</v>
      </c>
      <c r="D140" s="55">
        <v>0</v>
      </c>
      <c r="E140" s="77">
        <v>430</v>
      </c>
      <c r="F140" s="77">
        <v>50</v>
      </c>
      <c r="G140" s="56">
        <f t="shared" si="81"/>
        <v>480</v>
      </c>
      <c r="H140" s="77">
        <v>0</v>
      </c>
      <c r="I140" s="77">
        <v>0</v>
      </c>
      <c r="J140" s="56">
        <f t="shared" si="82"/>
        <v>0</v>
      </c>
      <c r="K140" s="77">
        <v>0</v>
      </c>
      <c r="L140" s="77">
        <v>0</v>
      </c>
      <c r="M140" s="56">
        <f t="shared" si="83"/>
        <v>0</v>
      </c>
      <c r="N140" s="77">
        <v>25</v>
      </c>
      <c r="O140" s="77">
        <v>5</v>
      </c>
      <c r="P140" s="56">
        <f t="shared" si="84"/>
        <v>30</v>
      </c>
      <c r="Q140" s="56">
        <f t="shared" si="85"/>
        <v>455</v>
      </c>
      <c r="R140" s="56">
        <f t="shared" si="86"/>
        <v>55</v>
      </c>
      <c r="S140" s="56">
        <f t="shared" si="87"/>
        <v>510</v>
      </c>
      <c r="T140" s="11"/>
      <c r="U140" s="11"/>
    </row>
    <row r="141" spans="1:22" s="9" customFormat="1" ht="20.100000000000001" customHeight="1" x14ac:dyDescent="0.25">
      <c r="A141" s="35"/>
      <c r="B141" s="36" t="s">
        <v>100</v>
      </c>
      <c r="C141" s="59">
        <f t="shared" ref="C141:S141" si="88">+C139+C140</f>
        <v>2419.98</v>
      </c>
      <c r="D141" s="59">
        <f t="shared" si="88"/>
        <v>220.06</v>
      </c>
      <c r="E141" s="59">
        <f t="shared" si="88"/>
        <v>1250</v>
      </c>
      <c r="F141" s="59">
        <f t="shared" si="88"/>
        <v>195</v>
      </c>
      <c r="G141" s="59">
        <f t="shared" si="88"/>
        <v>1445</v>
      </c>
      <c r="H141" s="59">
        <f t="shared" si="88"/>
        <v>0</v>
      </c>
      <c r="I141" s="59">
        <f t="shared" si="88"/>
        <v>0</v>
      </c>
      <c r="J141" s="59">
        <f t="shared" si="88"/>
        <v>0</v>
      </c>
      <c r="K141" s="59">
        <f t="shared" si="88"/>
        <v>5</v>
      </c>
      <c r="L141" s="59">
        <f t="shared" si="88"/>
        <v>0</v>
      </c>
      <c r="M141" s="59">
        <f t="shared" si="88"/>
        <v>5</v>
      </c>
      <c r="N141" s="59">
        <f t="shared" si="88"/>
        <v>50</v>
      </c>
      <c r="O141" s="59">
        <f t="shared" si="88"/>
        <v>10</v>
      </c>
      <c r="P141" s="59">
        <f t="shared" si="88"/>
        <v>60</v>
      </c>
      <c r="Q141" s="59">
        <f t="shared" si="88"/>
        <v>1305</v>
      </c>
      <c r="R141" s="59">
        <f t="shared" si="88"/>
        <v>205</v>
      </c>
      <c r="S141" s="59">
        <f t="shared" si="88"/>
        <v>4150.04</v>
      </c>
      <c r="T141" s="20"/>
      <c r="U141" s="20"/>
    </row>
    <row r="142" spans="1:22" ht="20.100000000000001" customHeight="1" x14ac:dyDescent="0.25">
      <c r="A142" s="33">
        <v>4</v>
      </c>
      <c r="B142" s="34" t="s">
        <v>102</v>
      </c>
      <c r="C142" s="55">
        <v>2184</v>
      </c>
      <c r="D142" s="55">
        <v>689.7</v>
      </c>
      <c r="E142" s="77">
        <v>550</v>
      </c>
      <c r="F142" s="78">
        <v>150</v>
      </c>
      <c r="G142" s="56">
        <f t="shared" si="81"/>
        <v>700</v>
      </c>
      <c r="H142" s="77">
        <v>0</v>
      </c>
      <c r="I142" s="77">
        <v>0</v>
      </c>
      <c r="J142" s="56">
        <f t="shared" si="82"/>
        <v>0</v>
      </c>
      <c r="K142" s="77">
        <v>60</v>
      </c>
      <c r="L142" s="77">
        <v>0</v>
      </c>
      <c r="M142" s="56">
        <f t="shared" si="83"/>
        <v>60</v>
      </c>
      <c r="N142" s="78">
        <v>70</v>
      </c>
      <c r="O142" s="78">
        <v>80</v>
      </c>
      <c r="P142" s="56">
        <f t="shared" si="84"/>
        <v>150</v>
      </c>
      <c r="Q142" s="56">
        <f t="shared" si="85"/>
        <v>680</v>
      </c>
      <c r="R142" s="56">
        <f t="shared" si="86"/>
        <v>230</v>
      </c>
      <c r="S142" s="56">
        <f t="shared" si="87"/>
        <v>3783.7</v>
      </c>
      <c r="T142" s="11"/>
      <c r="U142" s="11"/>
    </row>
    <row r="143" spans="1:22" ht="20.100000000000001" customHeight="1" x14ac:dyDescent="0.25">
      <c r="A143" s="33">
        <v>5</v>
      </c>
      <c r="B143" s="34" t="s">
        <v>103</v>
      </c>
      <c r="C143" s="55">
        <v>0</v>
      </c>
      <c r="D143" s="55">
        <v>0</v>
      </c>
      <c r="E143" s="77">
        <v>280</v>
      </c>
      <c r="F143" s="77">
        <v>100</v>
      </c>
      <c r="G143" s="56">
        <f t="shared" si="81"/>
        <v>380</v>
      </c>
      <c r="H143" s="77">
        <v>0</v>
      </c>
      <c r="I143" s="77">
        <v>0</v>
      </c>
      <c r="J143" s="56">
        <f t="shared" si="82"/>
        <v>0</v>
      </c>
      <c r="K143" s="77">
        <v>85</v>
      </c>
      <c r="L143" s="77">
        <v>0</v>
      </c>
      <c r="M143" s="56">
        <f t="shared" si="83"/>
        <v>85</v>
      </c>
      <c r="N143" s="78">
        <v>50</v>
      </c>
      <c r="O143" s="77">
        <v>10</v>
      </c>
      <c r="P143" s="56">
        <f t="shared" si="84"/>
        <v>60</v>
      </c>
      <c r="Q143" s="56">
        <f t="shared" si="85"/>
        <v>415</v>
      </c>
      <c r="R143" s="56">
        <f t="shared" si="86"/>
        <v>110</v>
      </c>
      <c r="S143" s="56">
        <f t="shared" si="87"/>
        <v>525</v>
      </c>
      <c r="T143" s="11"/>
      <c r="U143" s="11"/>
    </row>
    <row r="144" spans="1:22" s="9" customFormat="1" ht="20.100000000000001" customHeight="1" x14ac:dyDescent="0.25">
      <c r="A144" s="35"/>
      <c r="B144" s="36" t="s">
        <v>102</v>
      </c>
      <c r="C144" s="59">
        <f t="shared" ref="C144:V144" si="89">+C142+C143</f>
        <v>2184</v>
      </c>
      <c r="D144" s="59">
        <f t="shared" si="89"/>
        <v>689.7</v>
      </c>
      <c r="E144" s="59">
        <f t="shared" si="89"/>
        <v>830</v>
      </c>
      <c r="F144" s="59">
        <f t="shared" si="89"/>
        <v>250</v>
      </c>
      <c r="G144" s="59">
        <f t="shared" si="89"/>
        <v>1080</v>
      </c>
      <c r="H144" s="59">
        <f t="shared" si="89"/>
        <v>0</v>
      </c>
      <c r="I144" s="59">
        <f t="shared" si="89"/>
        <v>0</v>
      </c>
      <c r="J144" s="59">
        <f t="shared" si="89"/>
        <v>0</v>
      </c>
      <c r="K144" s="59">
        <f t="shared" si="89"/>
        <v>145</v>
      </c>
      <c r="L144" s="59">
        <f t="shared" si="89"/>
        <v>0</v>
      </c>
      <c r="M144" s="59">
        <f t="shared" si="89"/>
        <v>145</v>
      </c>
      <c r="N144" s="59">
        <f t="shared" si="89"/>
        <v>120</v>
      </c>
      <c r="O144" s="59">
        <f t="shared" si="89"/>
        <v>90</v>
      </c>
      <c r="P144" s="59">
        <f t="shared" si="89"/>
        <v>210</v>
      </c>
      <c r="Q144" s="59">
        <f t="shared" si="89"/>
        <v>1095</v>
      </c>
      <c r="R144" s="59">
        <f t="shared" si="89"/>
        <v>340</v>
      </c>
      <c r="S144" s="59">
        <f t="shared" si="89"/>
        <v>4308.7</v>
      </c>
      <c r="T144" s="2"/>
      <c r="U144" s="2"/>
      <c r="V144" s="2">
        <f t="shared" si="89"/>
        <v>0</v>
      </c>
    </row>
    <row r="145" spans="1:21" ht="20.100000000000001" customHeight="1" x14ac:dyDescent="0.25">
      <c r="A145" s="33">
        <v>6</v>
      </c>
      <c r="B145" s="34" t="s">
        <v>104</v>
      </c>
      <c r="C145" s="55">
        <v>2873.94</v>
      </c>
      <c r="D145" s="55">
        <v>266.33</v>
      </c>
      <c r="E145" s="77">
        <v>1025</v>
      </c>
      <c r="F145" s="78">
        <v>119</v>
      </c>
      <c r="G145" s="56">
        <f t="shared" si="81"/>
        <v>1144</v>
      </c>
      <c r="H145" s="77">
        <v>0</v>
      </c>
      <c r="I145" s="77">
        <v>0</v>
      </c>
      <c r="J145" s="56">
        <f t="shared" si="82"/>
        <v>0</v>
      </c>
      <c r="K145" s="78">
        <v>100</v>
      </c>
      <c r="L145" s="77">
        <v>1</v>
      </c>
      <c r="M145" s="56">
        <f t="shared" si="83"/>
        <v>101</v>
      </c>
      <c r="N145" s="78">
        <v>140</v>
      </c>
      <c r="O145" s="77">
        <v>15</v>
      </c>
      <c r="P145" s="56">
        <f t="shared" si="84"/>
        <v>155</v>
      </c>
      <c r="Q145" s="56">
        <f t="shared" si="85"/>
        <v>1265</v>
      </c>
      <c r="R145" s="56">
        <f t="shared" si="86"/>
        <v>135</v>
      </c>
      <c r="S145" s="56">
        <f t="shared" si="87"/>
        <v>4540.2700000000004</v>
      </c>
      <c r="T145" s="11"/>
      <c r="U145" s="11"/>
    </row>
    <row r="146" spans="1:21" ht="20.100000000000001" customHeight="1" x14ac:dyDescent="0.25">
      <c r="A146" s="33">
        <v>8</v>
      </c>
      <c r="B146" s="34" t="s">
        <v>105</v>
      </c>
      <c r="C146" s="55">
        <v>46.75</v>
      </c>
      <c r="D146" s="55">
        <v>0</v>
      </c>
      <c r="E146" s="77">
        <v>200</v>
      </c>
      <c r="F146" s="77">
        <v>42</v>
      </c>
      <c r="G146" s="56">
        <f t="shared" si="81"/>
        <v>242</v>
      </c>
      <c r="H146" s="77">
        <v>0</v>
      </c>
      <c r="I146" s="77">
        <v>0</v>
      </c>
      <c r="J146" s="56">
        <f t="shared" si="82"/>
        <v>0</v>
      </c>
      <c r="K146" s="77">
        <v>70</v>
      </c>
      <c r="L146" s="77">
        <v>0</v>
      </c>
      <c r="M146" s="56">
        <f t="shared" si="83"/>
        <v>70</v>
      </c>
      <c r="N146" s="77">
        <v>58</v>
      </c>
      <c r="O146" s="77">
        <v>0</v>
      </c>
      <c r="P146" s="56">
        <f t="shared" si="84"/>
        <v>58</v>
      </c>
      <c r="Q146" s="56">
        <f t="shared" si="85"/>
        <v>328</v>
      </c>
      <c r="R146" s="56">
        <f t="shared" si="86"/>
        <v>42</v>
      </c>
      <c r="S146" s="56">
        <f t="shared" si="87"/>
        <v>416.75</v>
      </c>
      <c r="T146" s="11"/>
      <c r="U146" s="11"/>
    </row>
    <row r="147" spans="1:21" s="9" customFormat="1" ht="20.100000000000001" customHeight="1" x14ac:dyDescent="0.25">
      <c r="A147" s="35"/>
      <c r="B147" s="36" t="s">
        <v>104</v>
      </c>
      <c r="C147" s="59">
        <f t="shared" ref="C147" si="90">+C145+C146</f>
        <v>2920.69</v>
      </c>
      <c r="D147" s="59">
        <f t="shared" ref="D147" si="91">+D145+D146</f>
        <v>266.33</v>
      </c>
      <c r="E147" s="59">
        <f t="shared" ref="E147" si="92">+E145+E146</f>
        <v>1225</v>
      </c>
      <c r="F147" s="59">
        <f t="shared" ref="F147" si="93">+F145+F146</f>
        <v>161</v>
      </c>
      <c r="G147" s="59">
        <f t="shared" ref="G147" si="94">+G145+G146</f>
        <v>1386</v>
      </c>
      <c r="H147" s="59">
        <f t="shared" ref="H147" si="95">+H145+H146</f>
        <v>0</v>
      </c>
      <c r="I147" s="59">
        <f t="shared" ref="I147" si="96">+I145+I146</f>
        <v>0</v>
      </c>
      <c r="J147" s="59">
        <f t="shared" ref="J147" si="97">+J145+J146</f>
        <v>0</v>
      </c>
      <c r="K147" s="59">
        <f t="shared" ref="K147" si="98">+K145+K146</f>
        <v>170</v>
      </c>
      <c r="L147" s="59">
        <f t="shared" ref="L147" si="99">+L145+L146</f>
        <v>1</v>
      </c>
      <c r="M147" s="59">
        <f t="shared" ref="M147" si="100">+M145+M146</f>
        <v>171</v>
      </c>
      <c r="N147" s="59">
        <f t="shared" ref="N147" si="101">+N145+N146</f>
        <v>198</v>
      </c>
      <c r="O147" s="59">
        <f t="shared" ref="O147" si="102">+O145+O146</f>
        <v>15</v>
      </c>
      <c r="P147" s="59">
        <f t="shared" ref="P147" si="103">+P145+P146</f>
        <v>213</v>
      </c>
      <c r="Q147" s="59">
        <f t="shared" ref="Q147" si="104">+Q145+Q146</f>
        <v>1593</v>
      </c>
      <c r="R147" s="59">
        <f t="shared" ref="R147" si="105">+R145+R146</f>
        <v>177</v>
      </c>
      <c r="S147" s="59">
        <f t="shared" ref="S147" si="106">+S145+S146</f>
        <v>4957.0200000000004</v>
      </c>
      <c r="T147" s="20"/>
      <c r="U147" s="20"/>
    </row>
    <row r="148" spans="1:21" ht="20.100000000000001" customHeight="1" x14ac:dyDescent="0.25">
      <c r="A148" s="33">
        <v>9</v>
      </c>
      <c r="B148" s="34" t="s">
        <v>106</v>
      </c>
      <c r="C148" s="55">
        <v>15654.21</v>
      </c>
      <c r="D148" s="55">
        <v>22000</v>
      </c>
      <c r="E148" s="78">
        <v>4100</v>
      </c>
      <c r="F148" s="80">
        <v>741</v>
      </c>
      <c r="G148" s="56">
        <f t="shared" si="81"/>
        <v>4841</v>
      </c>
      <c r="H148" s="79">
        <v>64</v>
      </c>
      <c r="I148" s="77">
        <v>25</v>
      </c>
      <c r="J148" s="56">
        <f t="shared" si="82"/>
        <v>89</v>
      </c>
      <c r="K148" s="77">
        <v>100</v>
      </c>
      <c r="L148" s="77">
        <v>4</v>
      </c>
      <c r="M148" s="56">
        <f t="shared" si="83"/>
        <v>104</v>
      </c>
      <c r="N148" s="80">
        <v>430</v>
      </c>
      <c r="O148" s="79">
        <v>25</v>
      </c>
      <c r="P148" s="56">
        <f t="shared" si="84"/>
        <v>455</v>
      </c>
      <c r="Q148" s="56">
        <f t="shared" si="85"/>
        <v>4694</v>
      </c>
      <c r="R148" s="56">
        <f t="shared" si="86"/>
        <v>795</v>
      </c>
      <c r="S148" s="56">
        <f t="shared" si="87"/>
        <v>43143.21</v>
      </c>
      <c r="T148" s="11"/>
      <c r="U148" s="11"/>
    </row>
    <row r="149" spans="1:21" ht="20.100000000000001" customHeight="1" x14ac:dyDescent="0.25">
      <c r="A149" s="33">
        <v>10</v>
      </c>
      <c r="B149" s="34" t="s">
        <v>245</v>
      </c>
      <c r="C149" s="55">
        <v>0</v>
      </c>
      <c r="D149" s="55">
        <v>0</v>
      </c>
      <c r="E149" s="77">
        <v>70</v>
      </c>
      <c r="F149" s="77">
        <v>30</v>
      </c>
      <c r="G149" s="56">
        <f t="shared" si="81"/>
        <v>100</v>
      </c>
      <c r="H149" s="77">
        <v>30</v>
      </c>
      <c r="I149" s="77">
        <v>10</v>
      </c>
      <c r="J149" s="56">
        <f t="shared" si="82"/>
        <v>40</v>
      </c>
      <c r="K149" s="77">
        <v>0</v>
      </c>
      <c r="L149" s="77">
        <v>0</v>
      </c>
      <c r="M149" s="56">
        <f t="shared" si="83"/>
        <v>0</v>
      </c>
      <c r="N149" s="77">
        <v>10</v>
      </c>
      <c r="O149" s="77">
        <v>0</v>
      </c>
      <c r="P149" s="56">
        <f t="shared" si="84"/>
        <v>10</v>
      </c>
      <c r="Q149" s="56">
        <f t="shared" si="85"/>
        <v>110</v>
      </c>
      <c r="R149" s="56">
        <f t="shared" si="86"/>
        <v>40</v>
      </c>
      <c r="S149" s="56">
        <f t="shared" si="87"/>
        <v>150</v>
      </c>
      <c r="T149" s="11"/>
      <c r="U149" s="11"/>
    </row>
    <row r="150" spans="1:21" ht="20.100000000000001" customHeight="1" x14ac:dyDescent="0.25">
      <c r="A150" s="33">
        <v>11</v>
      </c>
      <c r="B150" s="34" t="s">
        <v>246</v>
      </c>
      <c r="C150" s="55">
        <v>0</v>
      </c>
      <c r="D150" s="55">
        <v>0</v>
      </c>
      <c r="E150" s="79">
        <v>180</v>
      </c>
      <c r="F150" s="77">
        <v>25</v>
      </c>
      <c r="G150" s="56">
        <f t="shared" si="81"/>
        <v>205</v>
      </c>
      <c r="H150" s="77">
        <v>40</v>
      </c>
      <c r="I150" s="77">
        <v>30</v>
      </c>
      <c r="J150" s="56">
        <f t="shared" si="82"/>
        <v>70</v>
      </c>
      <c r="K150" s="77">
        <v>0</v>
      </c>
      <c r="L150" s="77">
        <v>0</v>
      </c>
      <c r="M150" s="56">
        <f t="shared" si="83"/>
        <v>0</v>
      </c>
      <c r="N150" s="79">
        <v>5</v>
      </c>
      <c r="O150" s="77">
        <v>0</v>
      </c>
      <c r="P150" s="56">
        <f t="shared" si="84"/>
        <v>5</v>
      </c>
      <c r="Q150" s="56">
        <f t="shared" si="85"/>
        <v>225</v>
      </c>
      <c r="R150" s="56">
        <f t="shared" si="86"/>
        <v>55</v>
      </c>
      <c r="S150" s="56">
        <f t="shared" si="87"/>
        <v>280</v>
      </c>
      <c r="T150" s="11"/>
      <c r="U150" s="11"/>
    </row>
    <row r="151" spans="1:21" ht="20.100000000000001" customHeight="1" x14ac:dyDescent="0.25">
      <c r="A151" s="33">
        <v>12</v>
      </c>
      <c r="B151" s="34" t="s">
        <v>107</v>
      </c>
      <c r="C151" s="55">
        <v>0</v>
      </c>
      <c r="D151" s="55">
        <v>0</v>
      </c>
      <c r="E151" s="77">
        <v>50</v>
      </c>
      <c r="F151" s="77">
        <v>10</v>
      </c>
      <c r="G151" s="56">
        <f t="shared" si="81"/>
        <v>60</v>
      </c>
      <c r="H151" s="77">
        <v>0</v>
      </c>
      <c r="I151" s="77">
        <v>0</v>
      </c>
      <c r="J151" s="56">
        <f t="shared" si="82"/>
        <v>0</v>
      </c>
      <c r="K151" s="77">
        <v>0</v>
      </c>
      <c r="L151" s="77">
        <v>0</v>
      </c>
      <c r="M151" s="56">
        <f t="shared" si="83"/>
        <v>0</v>
      </c>
      <c r="N151" s="77">
        <v>4</v>
      </c>
      <c r="O151" s="77">
        <v>0</v>
      </c>
      <c r="P151" s="56">
        <f t="shared" si="84"/>
        <v>4</v>
      </c>
      <c r="Q151" s="56">
        <f t="shared" si="85"/>
        <v>54</v>
      </c>
      <c r="R151" s="56">
        <f t="shared" si="86"/>
        <v>10</v>
      </c>
      <c r="S151" s="56">
        <f t="shared" si="87"/>
        <v>64</v>
      </c>
      <c r="T151" s="11"/>
      <c r="U151" s="11"/>
    </row>
    <row r="152" spans="1:21" ht="20.100000000000001" customHeight="1" x14ac:dyDescent="0.25">
      <c r="A152" s="33">
        <v>13</v>
      </c>
      <c r="B152" s="34" t="s">
        <v>247</v>
      </c>
      <c r="C152" s="55">
        <v>0</v>
      </c>
      <c r="D152" s="55">
        <v>0</v>
      </c>
      <c r="E152" s="79">
        <v>110</v>
      </c>
      <c r="F152" s="79">
        <v>25</v>
      </c>
      <c r="G152" s="56">
        <f t="shared" si="81"/>
        <v>135</v>
      </c>
      <c r="H152" s="79">
        <v>50</v>
      </c>
      <c r="I152" s="79">
        <v>20</v>
      </c>
      <c r="J152" s="56">
        <f t="shared" si="82"/>
        <v>70</v>
      </c>
      <c r="K152" s="79">
        <v>0</v>
      </c>
      <c r="L152" s="79">
        <v>0</v>
      </c>
      <c r="M152" s="56">
        <f t="shared" si="83"/>
        <v>0</v>
      </c>
      <c r="N152" s="79">
        <v>15</v>
      </c>
      <c r="O152" s="79">
        <v>0</v>
      </c>
      <c r="P152" s="56">
        <f t="shared" si="84"/>
        <v>15</v>
      </c>
      <c r="Q152" s="56">
        <f t="shared" si="85"/>
        <v>175</v>
      </c>
      <c r="R152" s="56">
        <f t="shared" si="86"/>
        <v>45</v>
      </c>
      <c r="S152" s="56">
        <f t="shared" si="87"/>
        <v>220</v>
      </c>
      <c r="T152" s="11"/>
      <c r="U152" s="11"/>
    </row>
    <row r="153" spans="1:21" ht="20.100000000000001" customHeight="1" x14ac:dyDescent="0.25">
      <c r="A153" s="33">
        <v>14</v>
      </c>
      <c r="B153" s="34" t="s">
        <v>248</v>
      </c>
      <c r="C153" s="55">
        <v>0</v>
      </c>
      <c r="D153" s="55">
        <v>0</v>
      </c>
      <c r="E153" s="79">
        <v>200</v>
      </c>
      <c r="F153" s="79">
        <v>65</v>
      </c>
      <c r="G153" s="56">
        <f t="shared" si="81"/>
        <v>265</v>
      </c>
      <c r="H153" s="79">
        <v>0</v>
      </c>
      <c r="I153" s="79">
        <v>0</v>
      </c>
      <c r="J153" s="56">
        <f t="shared" si="82"/>
        <v>0</v>
      </c>
      <c r="K153" s="79">
        <v>0</v>
      </c>
      <c r="L153" s="79">
        <v>0</v>
      </c>
      <c r="M153" s="56">
        <f t="shared" si="83"/>
        <v>0</v>
      </c>
      <c r="N153" s="79">
        <v>15</v>
      </c>
      <c r="O153" s="79">
        <v>0</v>
      </c>
      <c r="P153" s="56">
        <f t="shared" si="84"/>
        <v>15</v>
      </c>
      <c r="Q153" s="56">
        <f t="shared" si="85"/>
        <v>215</v>
      </c>
      <c r="R153" s="56">
        <f t="shared" si="86"/>
        <v>65</v>
      </c>
      <c r="S153" s="56">
        <f t="shared" si="87"/>
        <v>280</v>
      </c>
      <c r="T153" s="11"/>
      <c r="U153" s="11"/>
    </row>
    <row r="154" spans="1:21" ht="20.100000000000001" customHeight="1" x14ac:dyDescent="0.25">
      <c r="A154" s="33">
        <v>15</v>
      </c>
      <c r="B154" s="34" t="s">
        <v>249</v>
      </c>
      <c r="C154" s="55">
        <v>0</v>
      </c>
      <c r="D154" s="55">
        <v>0</v>
      </c>
      <c r="E154" s="79">
        <v>100</v>
      </c>
      <c r="F154" s="77">
        <v>30</v>
      </c>
      <c r="G154" s="56">
        <f t="shared" si="81"/>
        <v>130</v>
      </c>
      <c r="H154" s="77">
        <v>0</v>
      </c>
      <c r="I154" s="77">
        <v>0</v>
      </c>
      <c r="J154" s="56">
        <f t="shared" si="82"/>
        <v>0</v>
      </c>
      <c r="K154" s="77">
        <v>0</v>
      </c>
      <c r="L154" s="77">
        <v>0</v>
      </c>
      <c r="M154" s="56">
        <f t="shared" si="83"/>
        <v>0</v>
      </c>
      <c r="N154" s="79">
        <v>15</v>
      </c>
      <c r="O154" s="77">
        <v>0</v>
      </c>
      <c r="P154" s="56">
        <f t="shared" si="84"/>
        <v>15</v>
      </c>
      <c r="Q154" s="56">
        <f t="shared" si="85"/>
        <v>115</v>
      </c>
      <c r="R154" s="56">
        <f t="shared" si="86"/>
        <v>30</v>
      </c>
      <c r="S154" s="56">
        <f t="shared" si="87"/>
        <v>145</v>
      </c>
      <c r="T154" s="11"/>
      <c r="U154" s="11"/>
    </row>
    <row r="155" spans="1:21" ht="21" customHeight="1" x14ac:dyDescent="0.25">
      <c r="A155" s="33">
        <v>17</v>
      </c>
      <c r="B155" s="34" t="s">
        <v>108</v>
      </c>
      <c r="C155" s="55">
        <v>0</v>
      </c>
      <c r="D155" s="55">
        <v>0</v>
      </c>
      <c r="E155" s="77">
        <v>300</v>
      </c>
      <c r="F155" s="77">
        <v>100</v>
      </c>
      <c r="G155" s="56">
        <f t="shared" si="81"/>
        <v>400</v>
      </c>
      <c r="H155" s="77">
        <v>0</v>
      </c>
      <c r="I155" s="77">
        <v>0</v>
      </c>
      <c r="J155" s="56">
        <f t="shared" si="82"/>
        <v>0</v>
      </c>
      <c r="K155" s="77">
        <v>0</v>
      </c>
      <c r="L155" s="77">
        <v>0</v>
      </c>
      <c r="M155" s="56">
        <f t="shared" si="83"/>
        <v>0</v>
      </c>
      <c r="N155" s="77">
        <v>25</v>
      </c>
      <c r="O155" s="77">
        <v>8</v>
      </c>
      <c r="P155" s="56">
        <f t="shared" si="84"/>
        <v>33</v>
      </c>
      <c r="Q155" s="56">
        <f t="shared" si="85"/>
        <v>325</v>
      </c>
      <c r="R155" s="56">
        <f t="shared" si="86"/>
        <v>108</v>
      </c>
      <c r="S155" s="56">
        <f t="shared" si="87"/>
        <v>433</v>
      </c>
      <c r="T155" s="11"/>
      <c r="U155" s="11"/>
    </row>
    <row r="156" spans="1:21" s="9" customFormat="1" ht="19.5" customHeight="1" x14ac:dyDescent="0.25">
      <c r="A156" s="35"/>
      <c r="B156" s="49" t="s">
        <v>106</v>
      </c>
      <c r="C156" s="59">
        <f t="shared" ref="C156" si="107">SUM(C148:C155)</f>
        <v>15654.21</v>
      </c>
      <c r="D156" s="59">
        <f t="shared" ref="D156" si="108">SUM(D148:D155)</f>
        <v>22000</v>
      </c>
      <c r="E156" s="59">
        <f t="shared" ref="E156" si="109">SUM(E148:E155)</f>
        <v>5110</v>
      </c>
      <c r="F156" s="59">
        <f t="shared" ref="F156" si="110">SUM(F148:F155)</f>
        <v>1026</v>
      </c>
      <c r="G156" s="59">
        <f t="shared" ref="G156" si="111">SUM(G148:G155)</f>
        <v>6136</v>
      </c>
      <c r="H156" s="59">
        <f t="shared" ref="H156" si="112">SUM(H148:H155)</f>
        <v>184</v>
      </c>
      <c r="I156" s="59">
        <f t="shared" ref="I156" si="113">SUM(I148:I155)</f>
        <v>85</v>
      </c>
      <c r="J156" s="59">
        <f t="shared" ref="J156" si="114">SUM(J148:J155)</f>
        <v>269</v>
      </c>
      <c r="K156" s="59">
        <f t="shared" ref="K156" si="115">SUM(K148:K155)</f>
        <v>100</v>
      </c>
      <c r="L156" s="59">
        <f t="shared" ref="L156" si="116">SUM(L148:L155)</f>
        <v>4</v>
      </c>
      <c r="M156" s="59">
        <f t="shared" ref="M156" si="117">SUM(M148:M155)</f>
        <v>104</v>
      </c>
      <c r="N156" s="59">
        <f t="shared" ref="N156" si="118">SUM(N148:N155)</f>
        <v>519</v>
      </c>
      <c r="O156" s="59">
        <f t="shared" ref="O156" si="119">SUM(O148:O155)</f>
        <v>33</v>
      </c>
      <c r="P156" s="59">
        <f t="shared" ref="P156" si="120">SUM(P148:P155)</f>
        <v>552</v>
      </c>
      <c r="Q156" s="59">
        <f t="shared" ref="Q156" si="121">SUM(Q148:Q155)</f>
        <v>5913</v>
      </c>
      <c r="R156" s="59">
        <f t="shared" ref="R156" si="122">SUM(R148:R155)</f>
        <v>1148</v>
      </c>
      <c r="S156" s="59">
        <f t="shared" ref="S156" si="123">SUM(S148:S155)</f>
        <v>44715.21</v>
      </c>
      <c r="T156" s="20"/>
      <c r="U156" s="20"/>
    </row>
    <row r="157" spans="1:21" ht="20.100000000000001" customHeight="1" x14ac:dyDescent="0.25">
      <c r="A157" s="33">
        <v>18</v>
      </c>
      <c r="B157" s="34" t="s">
        <v>109</v>
      </c>
      <c r="C157" s="55">
        <v>1038.1400000000001</v>
      </c>
      <c r="D157" s="55">
        <v>83.96</v>
      </c>
      <c r="E157" s="77">
        <v>780</v>
      </c>
      <c r="F157" s="77">
        <v>100</v>
      </c>
      <c r="G157" s="56">
        <f t="shared" si="81"/>
        <v>880</v>
      </c>
      <c r="H157" s="77">
        <v>10</v>
      </c>
      <c r="I157" s="77">
        <v>0</v>
      </c>
      <c r="J157" s="56">
        <f t="shared" si="82"/>
        <v>10</v>
      </c>
      <c r="K157" s="77">
        <v>0</v>
      </c>
      <c r="L157" s="77">
        <v>0</v>
      </c>
      <c r="M157" s="56">
        <f t="shared" si="83"/>
        <v>0</v>
      </c>
      <c r="N157" s="77">
        <v>25</v>
      </c>
      <c r="O157" s="77">
        <v>1</v>
      </c>
      <c r="P157" s="56">
        <f t="shared" si="84"/>
        <v>26</v>
      </c>
      <c r="Q157" s="56">
        <f t="shared" si="85"/>
        <v>815</v>
      </c>
      <c r="R157" s="56">
        <f t="shared" si="86"/>
        <v>101</v>
      </c>
      <c r="S157" s="56">
        <f t="shared" si="87"/>
        <v>2038.1000000000001</v>
      </c>
      <c r="T157" s="11"/>
      <c r="U157" s="11"/>
    </row>
    <row r="158" spans="1:21" ht="19.5" customHeight="1" x14ac:dyDescent="0.25">
      <c r="A158" s="33">
        <v>19</v>
      </c>
      <c r="B158" s="34" t="s">
        <v>110</v>
      </c>
      <c r="C158" s="55">
        <v>1227.9100000000001</v>
      </c>
      <c r="D158" s="55">
        <v>225</v>
      </c>
      <c r="E158" s="77">
        <v>400</v>
      </c>
      <c r="F158" s="77">
        <v>110</v>
      </c>
      <c r="G158" s="56">
        <f t="shared" si="81"/>
        <v>510</v>
      </c>
      <c r="H158" s="77">
        <v>0</v>
      </c>
      <c r="I158" s="77">
        <v>0</v>
      </c>
      <c r="J158" s="56">
        <f t="shared" si="82"/>
        <v>0</v>
      </c>
      <c r="K158" s="77">
        <v>0</v>
      </c>
      <c r="L158" s="77">
        <v>0</v>
      </c>
      <c r="M158" s="56">
        <f t="shared" si="83"/>
        <v>0</v>
      </c>
      <c r="N158" s="77">
        <v>15</v>
      </c>
      <c r="O158" s="77">
        <v>5</v>
      </c>
      <c r="P158" s="56">
        <f t="shared" si="84"/>
        <v>20</v>
      </c>
      <c r="Q158" s="56">
        <f t="shared" si="85"/>
        <v>415</v>
      </c>
      <c r="R158" s="56">
        <f t="shared" si="86"/>
        <v>115</v>
      </c>
      <c r="S158" s="56">
        <f t="shared" si="87"/>
        <v>1982.91</v>
      </c>
      <c r="T158" s="11"/>
      <c r="U158" s="11"/>
    </row>
    <row r="159" spans="1:21" ht="19.5" customHeight="1" x14ac:dyDescent="0.25">
      <c r="A159" s="33">
        <v>20</v>
      </c>
      <c r="B159" s="34" t="s">
        <v>111</v>
      </c>
      <c r="C159" s="55">
        <v>0</v>
      </c>
      <c r="D159" s="55">
        <v>0</v>
      </c>
      <c r="E159" s="77">
        <v>190</v>
      </c>
      <c r="F159" s="77">
        <v>130</v>
      </c>
      <c r="G159" s="56">
        <f t="shared" si="81"/>
        <v>320</v>
      </c>
      <c r="H159" s="77">
        <v>35</v>
      </c>
      <c r="I159" s="77">
        <v>20</v>
      </c>
      <c r="J159" s="56">
        <f t="shared" si="82"/>
        <v>55</v>
      </c>
      <c r="K159" s="77">
        <v>0</v>
      </c>
      <c r="L159" s="77">
        <v>0</v>
      </c>
      <c r="M159" s="56">
        <f t="shared" si="83"/>
        <v>0</v>
      </c>
      <c r="N159" s="77">
        <v>0</v>
      </c>
      <c r="O159" s="77">
        <v>0</v>
      </c>
      <c r="P159" s="56">
        <f t="shared" si="84"/>
        <v>0</v>
      </c>
      <c r="Q159" s="56">
        <f t="shared" si="85"/>
        <v>225</v>
      </c>
      <c r="R159" s="56">
        <f t="shared" si="86"/>
        <v>150</v>
      </c>
      <c r="S159" s="56">
        <f t="shared" si="87"/>
        <v>375</v>
      </c>
      <c r="T159" s="11"/>
      <c r="U159" s="11"/>
    </row>
    <row r="160" spans="1:21" s="9" customFormat="1" ht="19.5" customHeight="1" x14ac:dyDescent="0.25">
      <c r="A160" s="35"/>
      <c r="B160" s="36" t="s">
        <v>110</v>
      </c>
      <c r="C160" s="59">
        <f t="shared" ref="C160:S160" si="124">+C158+C159</f>
        <v>1227.9100000000001</v>
      </c>
      <c r="D160" s="59">
        <f t="shared" si="124"/>
        <v>225</v>
      </c>
      <c r="E160" s="59">
        <f t="shared" si="124"/>
        <v>590</v>
      </c>
      <c r="F160" s="59">
        <f t="shared" si="124"/>
        <v>240</v>
      </c>
      <c r="G160" s="59">
        <f t="shared" si="124"/>
        <v>830</v>
      </c>
      <c r="H160" s="59">
        <f t="shared" si="124"/>
        <v>35</v>
      </c>
      <c r="I160" s="59">
        <f t="shared" si="124"/>
        <v>20</v>
      </c>
      <c r="J160" s="59">
        <f t="shared" si="124"/>
        <v>55</v>
      </c>
      <c r="K160" s="59">
        <f t="shared" si="124"/>
        <v>0</v>
      </c>
      <c r="L160" s="59">
        <f t="shared" si="124"/>
        <v>0</v>
      </c>
      <c r="M160" s="59">
        <f t="shared" si="124"/>
        <v>0</v>
      </c>
      <c r="N160" s="59">
        <f t="shared" si="124"/>
        <v>15</v>
      </c>
      <c r="O160" s="59">
        <f t="shared" si="124"/>
        <v>5</v>
      </c>
      <c r="P160" s="59">
        <f t="shared" si="124"/>
        <v>20</v>
      </c>
      <c r="Q160" s="59">
        <f t="shared" si="124"/>
        <v>640</v>
      </c>
      <c r="R160" s="59">
        <f t="shared" si="124"/>
        <v>265</v>
      </c>
      <c r="S160" s="59">
        <f t="shared" si="124"/>
        <v>2357.91</v>
      </c>
      <c r="T160" s="20"/>
      <c r="U160" s="20"/>
    </row>
    <row r="161" spans="1:21" ht="19.5" customHeight="1" x14ac:dyDescent="0.25">
      <c r="A161" s="33">
        <v>21</v>
      </c>
      <c r="B161" s="34" t="s">
        <v>112</v>
      </c>
      <c r="C161" s="55">
        <v>10548.44</v>
      </c>
      <c r="D161" s="55">
        <v>12000</v>
      </c>
      <c r="E161" s="77">
        <v>3600</v>
      </c>
      <c r="F161" s="77">
        <v>450</v>
      </c>
      <c r="G161" s="56">
        <f t="shared" si="81"/>
        <v>4050</v>
      </c>
      <c r="H161" s="77">
        <v>50</v>
      </c>
      <c r="I161" s="77">
        <v>10</v>
      </c>
      <c r="J161" s="56">
        <f t="shared" si="82"/>
        <v>60</v>
      </c>
      <c r="K161" s="77">
        <v>90</v>
      </c>
      <c r="L161" s="77">
        <v>0</v>
      </c>
      <c r="M161" s="56">
        <f t="shared" si="83"/>
        <v>90</v>
      </c>
      <c r="N161" s="80">
        <v>430</v>
      </c>
      <c r="O161" s="77">
        <v>20</v>
      </c>
      <c r="P161" s="56">
        <f t="shared" si="84"/>
        <v>450</v>
      </c>
      <c r="Q161" s="56">
        <f t="shared" si="85"/>
        <v>4170</v>
      </c>
      <c r="R161" s="56">
        <f t="shared" si="86"/>
        <v>480</v>
      </c>
      <c r="S161" s="56">
        <f t="shared" si="87"/>
        <v>27198.440000000002</v>
      </c>
      <c r="T161" s="11"/>
      <c r="U161" s="11"/>
    </row>
    <row r="162" spans="1:21" ht="20.100000000000001" customHeight="1" x14ac:dyDescent="0.25">
      <c r="A162" s="33">
        <v>22</v>
      </c>
      <c r="B162" s="34" t="s">
        <v>113</v>
      </c>
      <c r="C162" s="55">
        <v>1750</v>
      </c>
      <c r="D162" s="55">
        <v>10</v>
      </c>
      <c r="E162" s="77">
        <v>580</v>
      </c>
      <c r="F162" s="77">
        <v>231</v>
      </c>
      <c r="G162" s="56">
        <f t="shared" si="81"/>
        <v>811</v>
      </c>
      <c r="H162" s="77">
        <v>0</v>
      </c>
      <c r="I162" s="77">
        <v>0</v>
      </c>
      <c r="J162" s="56">
        <f t="shared" si="82"/>
        <v>0</v>
      </c>
      <c r="K162" s="77">
        <v>0</v>
      </c>
      <c r="L162" s="77">
        <v>0</v>
      </c>
      <c r="M162" s="56">
        <f t="shared" si="83"/>
        <v>0</v>
      </c>
      <c r="N162" s="77">
        <v>5</v>
      </c>
      <c r="O162" s="77">
        <v>1</v>
      </c>
      <c r="P162" s="56">
        <f t="shared" si="84"/>
        <v>6</v>
      </c>
      <c r="Q162" s="56">
        <f t="shared" si="85"/>
        <v>585</v>
      </c>
      <c r="R162" s="56">
        <f t="shared" si="86"/>
        <v>232</v>
      </c>
      <c r="S162" s="56">
        <f t="shared" si="87"/>
        <v>2577</v>
      </c>
      <c r="T162" s="11"/>
      <c r="U162" s="11"/>
    </row>
    <row r="163" spans="1:21" ht="20.100000000000001" customHeight="1" x14ac:dyDescent="0.25">
      <c r="A163" s="33">
        <v>23</v>
      </c>
      <c r="B163" s="34" t="s">
        <v>114</v>
      </c>
      <c r="C163" s="55">
        <v>0</v>
      </c>
      <c r="D163" s="55">
        <v>0</v>
      </c>
      <c r="E163" s="77">
        <v>130</v>
      </c>
      <c r="F163" s="79">
        <v>10</v>
      </c>
      <c r="G163" s="56">
        <f t="shared" si="81"/>
        <v>140</v>
      </c>
      <c r="H163" s="77">
        <v>0</v>
      </c>
      <c r="I163" s="77">
        <v>0</v>
      </c>
      <c r="J163" s="56">
        <f t="shared" si="82"/>
        <v>0</v>
      </c>
      <c r="K163" s="77">
        <v>10</v>
      </c>
      <c r="L163" s="77">
        <v>0</v>
      </c>
      <c r="M163" s="56">
        <f t="shared" si="83"/>
        <v>10</v>
      </c>
      <c r="N163" s="77">
        <v>1</v>
      </c>
      <c r="O163" s="77">
        <v>0</v>
      </c>
      <c r="P163" s="56">
        <f t="shared" si="84"/>
        <v>1</v>
      </c>
      <c r="Q163" s="56">
        <f t="shared" si="85"/>
        <v>141</v>
      </c>
      <c r="R163" s="56">
        <f t="shared" si="86"/>
        <v>10</v>
      </c>
      <c r="S163" s="56">
        <f t="shared" si="87"/>
        <v>151</v>
      </c>
      <c r="T163" s="11"/>
      <c r="U163" s="11"/>
    </row>
    <row r="164" spans="1:21" s="9" customFormat="1" ht="20.100000000000001" customHeight="1" x14ac:dyDescent="0.25">
      <c r="A164" s="35"/>
      <c r="B164" s="36" t="s">
        <v>113</v>
      </c>
      <c r="C164" s="59">
        <f t="shared" ref="C164:S164" si="125">+C162+C163</f>
        <v>1750</v>
      </c>
      <c r="D164" s="59">
        <f t="shared" si="125"/>
        <v>10</v>
      </c>
      <c r="E164" s="59">
        <f t="shared" si="125"/>
        <v>710</v>
      </c>
      <c r="F164" s="59">
        <f t="shared" si="125"/>
        <v>241</v>
      </c>
      <c r="G164" s="59">
        <f t="shared" si="125"/>
        <v>951</v>
      </c>
      <c r="H164" s="59">
        <f t="shared" si="125"/>
        <v>0</v>
      </c>
      <c r="I164" s="59">
        <f t="shared" si="125"/>
        <v>0</v>
      </c>
      <c r="J164" s="59">
        <f t="shared" si="125"/>
        <v>0</v>
      </c>
      <c r="K164" s="59">
        <f t="shared" si="125"/>
        <v>10</v>
      </c>
      <c r="L164" s="59">
        <f t="shared" si="125"/>
        <v>0</v>
      </c>
      <c r="M164" s="59">
        <f t="shared" si="125"/>
        <v>10</v>
      </c>
      <c r="N164" s="59">
        <f t="shared" si="125"/>
        <v>6</v>
      </c>
      <c r="O164" s="59">
        <f t="shared" si="125"/>
        <v>1</v>
      </c>
      <c r="P164" s="59">
        <f t="shared" si="125"/>
        <v>7</v>
      </c>
      <c r="Q164" s="59">
        <f t="shared" si="125"/>
        <v>726</v>
      </c>
      <c r="R164" s="59">
        <f t="shared" si="125"/>
        <v>242</v>
      </c>
      <c r="S164" s="59">
        <f t="shared" si="125"/>
        <v>2728</v>
      </c>
      <c r="T164" s="20"/>
      <c r="U164" s="20"/>
    </row>
    <row r="165" spans="1:21" ht="20.100000000000001" customHeight="1" x14ac:dyDescent="0.25">
      <c r="A165" s="33">
        <v>24</v>
      </c>
      <c r="B165" s="34" t="s">
        <v>115</v>
      </c>
      <c r="C165" s="55">
        <v>992.09</v>
      </c>
      <c r="D165" s="55">
        <v>0</v>
      </c>
      <c r="E165" s="77">
        <v>370</v>
      </c>
      <c r="F165" s="78">
        <v>130</v>
      </c>
      <c r="G165" s="56">
        <f t="shared" si="81"/>
        <v>500</v>
      </c>
      <c r="H165" s="77">
        <v>0</v>
      </c>
      <c r="I165" s="77">
        <v>0</v>
      </c>
      <c r="J165" s="56">
        <f t="shared" si="82"/>
        <v>0</v>
      </c>
      <c r="K165" s="77">
        <v>40</v>
      </c>
      <c r="L165" s="78">
        <v>2</v>
      </c>
      <c r="M165" s="56">
        <f t="shared" si="83"/>
        <v>42</v>
      </c>
      <c r="N165" s="77">
        <v>50</v>
      </c>
      <c r="O165" s="78">
        <v>10</v>
      </c>
      <c r="P165" s="56">
        <f t="shared" si="84"/>
        <v>60</v>
      </c>
      <c r="Q165" s="56">
        <f t="shared" si="85"/>
        <v>460</v>
      </c>
      <c r="R165" s="56">
        <f t="shared" si="86"/>
        <v>142</v>
      </c>
      <c r="S165" s="56">
        <f t="shared" si="87"/>
        <v>1594.0900000000001</v>
      </c>
      <c r="T165" s="11"/>
      <c r="U165" s="11"/>
    </row>
    <row r="166" spans="1:21" ht="20.100000000000001" customHeight="1" x14ac:dyDescent="0.25">
      <c r="A166" s="33">
        <v>25</v>
      </c>
      <c r="B166" s="34" t="s">
        <v>116</v>
      </c>
      <c r="C166" s="55">
        <v>1393.76</v>
      </c>
      <c r="D166" s="55">
        <v>48</v>
      </c>
      <c r="E166" s="77">
        <v>675</v>
      </c>
      <c r="F166" s="77">
        <v>100</v>
      </c>
      <c r="G166" s="56">
        <f t="shared" si="81"/>
        <v>775</v>
      </c>
      <c r="H166" s="77">
        <v>40</v>
      </c>
      <c r="I166" s="77">
        <v>10</v>
      </c>
      <c r="J166" s="56">
        <f t="shared" si="82"/>
        <v>50</v>
      </c>
      <c r="K166" s="77">
        <v>25</v>
      </c>
      <c r="L166" s="77">
        <v>0</v>
      </c>
      <c r="M166" s="56">
        <f t="shared" si="83"/>
        <v>25</v>
      </c>
      <c r="N166" s="77">
        <v>15</v>
      </c>
      <c r="O166" s="77">
        <v>5</v>
      </c>
      <c r="P166" s="56">
        <f t="shared" si="84"/>
        <v>20</v>
      </c>
      <c r="Q166" s="56">
        <f t="shared" si="85"/>
        <v>755</v>
      </c>
      <c r="R166" s="56">
        <f t="shared" si="86"/>
        <v>115</v>
      </c>
      <c r="S166" s="56">
        <f t="shared" si="87"/>
        <v>2311.7600000000002</v>
      </c>
      <c r="T166" s="11"/>
      <c r="U166" s="11"/>
    </row>
    <row r="167" spans="1:21" ht="20.100000000000001" customHeight="1" x14ac:dyDescent="0.25">
      <c r="A167" s="33">
        <v>26</v>
      </c>
      <c r="B167" s="34" t="s">
        <v>117</v>
      </c>
      <c r="C167" s="55">
        <v>0</v>
      </c>
      <c r="D167" s="55">
        <v>0</v>
      </c>
      <c r="E167" s="77">
        <v>220</v>
      </c>
      <c r="F167" s="80">
        <v>56</v>
      </c>
      <c r="G167" s="56">
        <f t="shared" si="81"/>
        <v>276</v>
      </c>
      <c r="H167" s="77">
        <v>0</v>
      </c>
      <c r="I167" s="77">
        <v>0</v>
      </c>
      <c r="J167" s="56">
        <f t="shared" si="82"/>
        <v>0</v>
      </c>
      <c r="K167" s="77">
        <v>0</v>
      </c>
      <c r="L167" s="77">
        <v>0</v>
      </c>
      <c r="M167" s="56">
        <f t="shared" si="83"/>
        <v>0</v>
      </c>
      <c r="N167" s="77">
        <v>0</v>
      </c>
      <c r="O167" s="77">
        <v>0</v>
      </c>
      <c r="P167" s="56">
        <f t="shared" si="84"/>
        <v>0</v>
      </c>
      <c r="Q167" s="56">
        <f t="shared" si="85"/>
        <v>220</v>
      </c>
      <c r="R167" s="56">
        <f t="shared" si="86"/>
        <v>56</v>
      </c>
      <c r="S167" s="56">
        <f t="shared" si="87"/>
        <v>276</v>
      </c>
      <c r="T167" s="11"/>
      <c r="U167" s="11"/>
    </row>
    <row r="168" spans="1:21" s="9" customFormat="1" ht="20.100000000000001" customHeight="1" x14ac:dyDescent="0.25">
      <c r="A168" s="35"/>
      <c r="B168" s="36" t="s">
        <v>116</v>
      </c>
      <c r="C168" s="59">
        <f t="shared" ref="C168:S168" si="126">+C166+C167</f>
        <v>1393.76</v>
      </c>
      <c r="D168" s="59">
        <f t="shared" si="126"/>
        <v>48</v>
      </c>
      <c r="E168" s="59">
        <f t="shared" si="126"/>
        <v>895</v>
      </c>
      <c r="F168" s="59">
        <f t="shared" si="126"/>
        <v>156</v>
      </c>
      <c r="G168" s="59">
        <f t="shared" si="126"/>
        <v>1051</v>
      </c>
      <c r="H168" s="59">
        <f t="shared" si="126"/>
        <v>40</v>
      </c>
      <c r="I168" s="59">
        <f t="shared" si="126"/>
        <v>10</v>
      </c>
      <c r="J168" s="59">
        <f t="shared" si="126"/>
        <v>50</v>
      </c>
      <c r="K168" s="59">
        <f t="shared" si="126"/>
        <v>25</v>
      </c>
      <c r="L168" s="59">
        <f t="shared" si="126"/>
        <v>0</v>
      </c>
      <c r="M168" s="59">
        <f t="shared" si="126"/>
        <v>25</v>
      </c>
      <c r="N168" s="59">
        <f t="shared" si="126"/>
        <v>15</v>
      </c>
      <c r="O168" s="59">
        <f t="shared" si="126"/>
        <v>5</v>
      </c>
      <c r="P168" s="59">
        <f t="shared" si="126"/>
        <v>20</v>
      </c>
      <c r="Q168" s="59">
        <f t="shared" si="126"/>
        <v>975</v>
      </c>
      <c r="R168" s="59">
        <f t="shared" si="126"/>
        <v>171</v>
      </c>
      <c r="S168" s="59">
        <f t="shared" si="126"/>
        <v>2587.7600000000002</v>
      </c>
      <c r="T168" s="20"/>
      <c r="U168" s="20"/>
    </row>
    <row r="169" spans="1:21" ht="20.100000000000001" customHeight="1" x14ac:dyDescent="0.25">
      <c r="A169" s="33">
        <v>27</v>
      </c>
      <c r="B169" s="34" t="s">
        <v>118</v>
      </c>
      <c r="C169" s="55">
        <v>890</v>
      </c>
      <c r="D169" s="55">
        <v>79</v>
      </c>
      <c r="E169" s="77">
        <v>225</v>
      </c>
      <c r="F169" s="78">
        <v>190</v>
      </c>
      <c r="G169" s="56">
        <f t="shared" si="81"/>
        <v>415</v>
      </c>
      <c r="H169" s="77">
        <v>28</v>
      </c>
      <c r="I169" s="77">
        <v>10</v>
      </c>
      <c r="J169" s="56">
        <f t="shared" si="82"/>
        <v>38</v>
      </c>
      <c r="K169" s="77">
        <v>0</v>
      </c>
      <c r="L169" s="77">
        <v>0</v>
      </c>
      <c r="M169" s="56">
        <f t="shared" si="83"/>
        <v>0</v>
      </c>
      <c r="N169" s="77">
        <v>50</v>
      </c>
      <c r="O169" s="77">
        <v>5</v>
      </c>
      <c r="P169" s="56">
        <f t="shared" si="84"/>
        <v>55</v>
      </c>
      <c r="Q169" s="56">
        <f t="shared" si="85"/>
        <v>303</v>
      </c>
      <c r="R169" s="56">
        <f t="shared" si="86"/>
        <v>205</v>
      </c>
      <c r="S169" s="56">
        <f t="shared" si="87"/>
        <v>1477</v>
      </c>
      <c r="T169" s="11"/>
      <c r="U169" s="11"/>
    </row>
    <row r="170" spans="1:21" ht="20.100000000000001" customHeight="1" x14ac:dyDescent="0.25">
      <c r="A170" s="47">
        <v>28</v>
      </c>
      <c r="B170" s="38" t="s">
        <v>119</v>
      </c>
      <c r="C170" s="64">
        <v>475.52</v>
      </c>
      <c r="D170" s="64">
        <v>0</v>
      </c>
      <c r="E170" s="77">
        <v>0</v>
      </c>
      <c r="F170" s="77">
        <v>0</v>
      </c>
      <c r="G170" s="56">
        <f t="shared" si="81"/>
        <v>0</v>
      </c>
      <c r="H170" s="78">
        <v>410</v>
      </c>
      <c r="I170" s="77">
        <v>130</v>
      </c>
      <c r="J170" s="56">
        <f t="shared" si="82"/>
        <v>540</v>
      </c>
      <c r="K170" s="77">
        <v>105</v>
      </c>
      <c r="L170" s="77">
        <v>5</v>
      </c>
      <c r="M170" s="56">
        <f t="shared" si="83"/>
        <v>110</v>
      </c>
      <c r="N170" s="77">
        <v>0</v>
      </c>
      <c r="O170" s="77">
        <v>0</v>
      </c>
      <c r="P170" s="56">
        <f t="shared" si="84"/>
        <v>0</v>
      </c>
      <c r="Q170" s="56">
        <f t="shared" si="85"/>
        <v>515</v>
      </c>
      <c r="R170" s="56">
        <f t="shared" si="86"/>
        <v>135</v>
      </c>
      <c r="S170" s="56">
        <f t="shared" si="87"/>
        <v>1125.52</v>
      </c>
      <c r="T170" s="11"/>
      <c r="U170" s="11"/>
    </row>
    <row r="171" spans="1:21" ht="20.100000000000001" customHeight="1" x14ac:dyDescent="0.25">
      <c r="A171" s="47">
        <v>29</v>
      </c>
      <c r="B171" s="38" t="s">
        <v>120</v>
      </c>
      <c r="C171" s="64">
        <v>839.08</v>
      </c>
      <c r="D171" s="64">
        <v>0</v>
      </c>
      <c r="E171" s="77">
        <v>0</v>
      </c>
      <c r="F171" s="77">
        <v>0</v>
      </c>
      <c r="G171" s="56">
        <f t="shared" si="81"/>
        <v>0</v>
      </c>
      <c r="H171" s="79">
        <v>400</v>
      </c>
      <c r="I171" s="77">
        <v>110</v>
      </c>
      <c r="J171" s="56">
        <f t="shared" si="82"/>
        <v>510</v>
      </c>
      <c r="K171" s="79">
        <v>180</v>
      </c>
      <c r="L171" s="77">
        <v>12</v>
      </c>
      <c r="M171" s="56">
        <f t="shared" si="83"/>
        <v>192</v>
      </c>
      <c r="N171" s="77">
        <v>25</v>
      </c>
      <c r="O171" s="77">
        <v>6</v>
      </c>
      <c r="P171" s="56">
        <f t="shared" si="84"/>
        <v>31</v>
      </c>
      <c r="Q171" s="56">
        <f t="shared" si="85"/>
        <v>605</v>
      </c>
      <c r="R171" s="56">
        <f t="shared" si="86"/>
        <v>128</v>
      </c>
      <c r="S171" s="56">
        <f t="shared" si="87"/>
        <v>1572.08</v>
      </c>
      <c r="T171" s="11"/>
      <c r="U171" s="11"/>
    </row>
    <row r="172" spans="1:21" ht="20.100000000000001" customHeight="1" x14ac:dyDescent="0.25">
      <c r="A172" s="47">
        <v>30</v>
      </c>
      <c r="B172" s="38" t="s">
        <v>121</v>
      </c>
      <c r="C172" s="64">
        <v>107.09</v>
      </c>
      <c r="D172" s="64">
        <v>0</v>
      </c>
      <c r="E172" s="77">
        <v>80</v>
      </c>
      <c r="F172" s="77">
        <v>10</v>
      </c>
      <c r="G172" s="56">
        <f t="shared" si="81"/>
        <v>90</v>
      </c>
      <c r="H172" s="77">
        <v>400</v>
      </c>
      <c r="I172" s="77">
        <v>100</v>
      </c>
      <c r="J172" s="56">
        <f t="shared" si="82"/>
        <v>500</v>
      </c>
      <c r="K172" s="77">
        <v>125</v>
      </c>
      <c r="L172" s="77">
        <v>10</v>
      </c>
      <c r="M172" s="56">
        <f t="shared" si="83"/>
        <v>135</v>
      </c>
      <c r="N172" s="77">
        <v>15</v>
      </c>
      <c r="O172" s="77">
        <v>10</v>
      </c>
      <c r="P172" s="56">
        <f t="shared" si="84"/>
        <v>25</v>
      </c>
      <c r="Q172" s="56">
        <f t="shared" si="85"/>
        <v>620</v>
      </c>
      <c r="R172" s="56">
        <f t="shared" si="86"/>
        <v>130</v>
      </c>
      <c r="S172" s="56">
        <f t="shared" si="87"/>
        <v>857.09</v>
      </c>
      <c r="T172" s="11"/>
      <c r="U172" s="11"/>
    </row>
    <row r="173" spans="1:21" s="9" customFormat="1" ht="20.100000000000001" customHeight="1" x14ac:dyDescent="0.25">
      <c r="A173" s="50"/>
      <c r="B173" s="40" t="s">
        <v>120</v>
      </c>
      <c r="C173" s="59">
        <f t="shared" ref="C173" si="127">+C171+C172</f>
        <v>946.17000000000007</v>
      </c>
      <c r="D173" s="59">
        <f t="shared" ref="D173" si="128">+D171+D172</f>
        <v>0</v>
      </c>
      <c r="E173" s="59">
        <f t="shared" ref="E173" si="129">+E171+E172</f>
        <v>80</v>
      </c>
      <c r="F173" s="59">
        <f t="shared" ref="F173" si="130">+F171+F172</f>
        <v>10</v>
      </c>
      <c r="G173" s="59">
        <f t="shared" ref="G173" si="131">+G171+G172</f>
        <v>90</v>
      </c>
      <c r="H173" s="59">
        <f t="shared" ref="H173" si="132">+H171+H172</f>
        <v>800</v>
      </c>
      <c r="I173" s="59">
        <f t="shared" ref="I173" si="133">+I171+I172</f>
        <v>210</v>
      </c>
      <c r="J173" s="59">
        <f t="shared" ref="J173" si="134">+J171+J172</f>
        <v>1010</v>
      </c>
      <c r="K173" s="59">
        <f t="shared" ref="K173" si="135">+K171+K172</f>
        <v>305</v>
      </c>
      <c r="L173" s="59">
        <f t="shared" ref="L173" si="136">+L171+L172</f>
        <v>22</v>
      </c>
      <c r="M173" s="59">
        <f t="shared" ref="M173" si="137">+M171+M172</f>
        <v>327</v>
      </c>
      <c r="N173" s="59">
        <f t="shared" ref="N173" si="138">+N171+N172</f>
        <v>40</v>
      </c>
      <c r="O173" s="59">
        <f t="shared" ref="O173" si="139">+O171+O172</f>
        <v>16</v>
      </c>
      <c r="P173" s="59">
        <f t="shared" ref="P173" si="140">+P171+P172</f>
        <v>56</v>
      </c>
      <c r="Q173" s="59">
        <f t="shared" ref="Q173" si="141">+Q171+Q172</f>
        <v>1225</v>
      </c>
      <c r="R173" s="59">
        <f t="shared" ref="R173:S173" si="142">+R171+R172</f>
        <v>258</v>
      </c>
      <c r="S173" s="59">
        <f t="shared" si="142"/>
        <v>2429.17</v>
      </c>
      <c r="T173" s="20"/>
      <c r="U173" s="20"/>
    </row>
    <row r="174" spans="1:21" ht="20.100000000000001" customHeight="1" x14ac:dyDescent="0.25">
      <c r="A174" s="47">
        <v>32</v>
      </c>
      <c r="B174" s="38" t="s">
        <v>122</v>
      </c>
      <c r="C174" s="64">
        <v>487.91</v>
      </c>
      <c r="D174" s="64">
        <v>15</v>
      </c>
      <c r="E174" s="77">
        <v>0</v>
      </c>
      <c r="F174" s="77">
        <v>0</v>
      </c>
      <c r="G174" s="56">
        <f t="shared" si="81"/>
        <v>0</v>
      </c>
      <c r="H174" s="78">
        <v>430</v>
      </c>
      <c r="I174" s="77">
        <v>65</v>
      </c>
      <c r="J174" s="56">
        <f t="shared" si="82"/>
        <v>495</v>
      </c>
      <c r="K174" s="77">
        <v>122</v>
      </c>
      <c r="L174" s="79">
        <v>15</v>
      </c>
      <c r="M174" s="56">
        <f t="shared" si="83"/>
        <v>137</v>
      </c>
      <c r="N174" s="77">
        <v>0</v>
      </c>
      <c r="O174" s="77">
        <v>0</v>
      </c>
      <c r="P174" s="56">
        <f t="shared" si="84"/>
        <v>0</v>
      </c>
      <c r="Q174" s="56">
        <f t="shared" si="85"/>
        <v>552</v>
      </c>
      <c r="R174" s="56">
        <f t="shared" si="86"/>
        <v>80</v>
      </c>
      <c r="S174" s="56">
        <f t="shared" si="87"/>
        <v>1134.9100000000001</v>
      </c>
      <c r="T174" s="11"/>
      <c r="U174" s="11"/>
    </row>
    <row r="175" spans="1:21" ht="20.100000000000001" customHeight="1" x14ac:dyDescent="0.25">
      <c r="A175" s="33">
        <v>33</v>
      </c>
      <c r="B175" s="34" t="s">
        <v>123</v>
      </c>
      <c r="C175" s="55">
        <v>850</v>
      </c>
      <c r="D175" s="55">
        <v>20</v>
      </c>
      <c r="E175" s="77">
        <v>480</v>
      </c>
      <c r="F175" s="77">
        <v>100</v>
      </c>
      <c r="G175" s="56">
        <f t="shared" si="81"/>
        <v>580</v>
      </c>
      <c r="H175" s="78">
        <v>70</v>
      </c>
      <c r="I175" s="77">
        <v>10</v>
      </c>
      <c r="J175" s="56">
        <f t="shared" si="82"/>
        <v>80</v>
      </c>
      <c r="K175" s="77">
        <v>0</v>
      </c>
      <c r="L175" s="77">
        <v>0</v>
      </c>
      <c r="M175" s="56">
        <f t="shared" si="83"/>
        <v>0</v>
      </c>
      <c r="N175" s="80">
        <v>70</v>
      </c>
      <c r="O175" s="77">
        <v>10</v>
      </c>
      <c r="P175" s="56">
        <f t="shared" si="84"/>
        <v>80</v>
      </c>
      <c r="Q175" s="56">
        <f t="shared" si="85"/>
        <v>620</v>
      </c>
      <c r="R175" s="56">
        <f t="shared" si="86"/>
        <v>120</v>
      </c>
      <c r="S175" s="56">
        <f t="shared" si="87"/>
        <v>1610</v>
      </c>
      <c r="T175" s="11"/>
      <c r="U175" s="11"/>
    </row>
    <row r="176" spans="1:21" ht="20.100000000000001" customHeight="1" x14ac:dyDescent="0.25">
      <c r="A176" s="33">
        <v>34</v>
      </c>
      <c r="B176" s="34" t="s">
        <v>124</v>
      </c>
      <c r="C176" s="55">
        <v>990.1</v>
      </c>
      <c r="D176" s="55">
        <v>90</v>
      </c>
      <c r="E176" s="77">
        <v>350</v>
      </c>
      <c r="F176" s="79">
        <v>220</v>
      </c>
      <c r="G176" s="56">
        <f t="shared" si="81"/>
        <v>570</v>
      </c>
      <c r="H176" s="79">
        <v>30</v>
      </c>
      <c r="I176" s="77">
        <v>0</v>
      </c>
      <c r="J176" s="56">
        <f t="shared" si="82"/>
        <v>30</v>
      </c>
      <c r="K176" s="77">
        <v>0</v>
      </c>
      <c r="L176" s="77">
        <v>0</v>
      </c>
      <c r="M176" s="56">
        <f t="shared" si="83"/>
        <v>0</v>
      </c>
      <c r="N176" s="79">
        <v>20</v>
      </c>
      <c r="O176" s="77">
        <v>2</v>
      </c>
      <c r="P176" s="56">
        <f t="shared" si="84"/>
        <v>22</v>
      </c>
      <c r="Q176" s="56">
        <f t="shared" si="85"/>
        <v>400</v>
      </c>
      <c r="R176" s="56">
        <f t="shared" si="86"/>
        <v>222</v>
      </c>
      <c r="S176" s="56">
        <f t="shared" si="87"/>
        <v>1702.1</v>
      </c>
      <c r="T176" s="11"/>
      <c r="U176" s="11"/>
    </row>
    <row r="177" spans="1:29" ht="20.100000000000001" customHeight="1" x14ac:dyDescent="0.25">
      <c r="A177" s="33">
        <v>35</v>
      </c>
      <c r="B177" s="34" t="s">
        <v>125</v>
      </c>
      <c r="C177" s="55">
        <v>125.95</v>
      </c>
      <c r="D177" s="55">
        <v>0</v>
      </c>
      <c r="E177" s="77">
        <v>410</v>
      </c>
      <c r="F177" s="79">
        <v>50</v>
      </c>
      <c r="G177" s="56">
        <f t="shared" si="81"/>
        <v>460</v>
      </c>
      <c r="H177" s="77">
        <v>0</v>
      </c>
      <c r="I177" s="77">
        <v>0</v>
      </c>
      <c r="J177" s="56">
        <f t="shared" si="82"/>
        <v>0</v>
      </c>
      <c r="K177" s="77">
        <v>0</v>
      </c>
      <c r="L177" s="77">
        <v>0</v>
      </c>
      <c r="M177" s="56">
        <f t="shared" si="83"/>
        <v>0</v>
      </c>
      <c r="N177" s="77">
        <v>25</v>
      </c>
      <c r="O177" s="77">
        <v>3</v>
      </c>
      <c r="P177" s="56">
        <f t="shared" si="84"/>
        <v>28</v>
      </c>
      <c r="Q177" s="56">
        <f t="shared" si="85"/>
        <v>435</v>
      </c>
      <c r="R177" s="56">
        <f t="shared" si="86"/>
        <v>53</v>
      </c>
      <c r="S177" s="56">
        <f t="shared" si="87"/>
        <v>613.95000000000005</v>
      </c>
      <c r="T177" s="11"/>
      <c r="U177" s="11"/>
    </row>
    <row r="178" spans="1:29" s="9" customFormat="1" ht="20.100000000000001" customHeight="1" x14ac:dyDescent="0.25">
      <c r="A178" s="35"/>
      <c r="B178" s="36" t="s">
        <v>124</v>
      </c>
      <c r="C178" s="59">
        <f t="shared" ref="C178:S178" si="143">+C176+C177</f>
        <v>1116.05</v>
      </c>
      <c r="D178" s="59">
        <f t="shared" si="143"/>
        <v>90</v>
      </c>
      <c r="E178" s="59">
        <f t="shared" si="143"/>
        <v>760</v>
      </c>
      <c r="F178" s="59">
        <f t="shared" si="143"/>
        <v>270</v>
      </c>
      <c r="G178" s="59">
        <f t="shared" si="143"/>
        <v>1030</v>
      </c>
      <c r="H178" s="59">
        <f t="shared" si="143"/>
        <v>30</v>
      </c>
      <c r="I178" s="59">
        <f t="shared" si="143"/>
        <v>0</v>
      </c>
      <c r="J178" s="59">
        <f t="shared" si="143"/>
        <v>30</v>
      </c>
      <c r="K178" s="59">
        <f t="shared" si="143"/>
        <v>0</v>
      </c>
      <c r="L178" s="59">
        <f t="shared" si="143"/>
        <v>0</v>
      </c>
      <c r="M178" s="59">
        <f t="shared" si="143"/>
        <v>0</v>
      </c>
      <c r="N178" s="59">
        <f t="shared" si="143"/>
        <v>45</v>
      </c>
      <c r="O178" s="59">
        <f t="shared" si="143"/>
        <v>5</v>
      </c>
      <c r="P178" s="59">
        <f t="shared" si="143"/>
        <v>50</v>
      </c>
      <c r="Q178" s="59">
        <f t="shared" si="143"/>
        <v>835</v>
      </c>
      <c r="R178" s="59">
        <f t="shared" si="143"/>
        <v>275</v>
      </c>
      <c r="S178" s="59">
        <f t="shared" si="143"/>
        <v>2316.0500000000002</v>
      </c>
      <c r="T178" s="20"/>
      <c r="U178" s="20"/>
    </row>
    <row r="179" spans="1:29" ht="20.100000000000001" customHeight="1" x14ac:dyDescent="0.25">
      <c r="A179" s="33">
        <v>36</v>
      </c>
      <c r="B179" s="34" t="s">
        <v>126</v>
      </c>
      <c r="C179" s="55">
        <v>541.82000000000005</v>
      </c>
      <c r="D179" s="55">
        <v>10.14</v>
      </c>
      <c r="E179" s="77">
        <v>575</v>
      </c>
      <c r="F179" s="77">
        <v>60</v>
      </c>
      <c r="G179" s="56">
        <f t="shared" si="81"/>
        <v>635</v>
      </c>
      <c r="H179" s="79">
        <v>25</v>
      </c>
      <c r="I179" s="77">
        <v>0</v>
      </c>
      <c r="J179" s="56">
        <f t="shared" si="82"/>
        <v>25</v>
      </c>
      <c r="K179" s="77">
        <v>0</v>
      </c>
      <c r="L179" s="77">
        <v>0</v>
      </c>
      <c r="M179" s="56">
        <f t="shared" si="83"/>
        <v>0</v>
      </c>
      <c r="N179" s="79">
        <v>70</v>
      </c>
      <c r="O179" s="77">
        <v>10</v>
      </c>
      <c r="P179" s="56">
        <f t="shared" si="84"/>
        <v>80</v>
      </c>
      <c r="Q179" s="56">
        <f t="shared" si="85"/>
        <v>670</v>
      </c>
      <c r="R179" s="56">
        <f t="shared" si="86"/>
        <v>70</v>
      </c>
      <c r="S179" s="56">
        <f t="shared" si="87"/>
        <v>1291.96</v>
      </c>
      <c r="T179" s="11"/>
      <c r="U179" s="11"/>
    </row>
    <row r="180" spans="1:29" ht="20.100000000000001" customHeight="1" x14ac:dyDescent="0.25">
      <c r="A180" s="33">
        <v>37</v>
      </c>
      <c r="B180" s="34" t="s">
        <v>127</v>
      </c>
      <c r="C180" s="55">
        <v>1980</v>
      </c>
      <c r="D180" s="55">
        <v>59.05</v>
      </c>
      <c r="E180" s="77">
        <v>850</v>
      </c>
      <c r="F180" s="80">
        <v>200</v>
      </c>
      <c r="G180" s="56">
        <f t="shared" si="81"/>
        <v>1050</v>
      </c>
      <c r="H180" s="77">
        <v>25</v>
      </c>
      <c r="I180" s="77">
        <v>25</v>
      </c>
      <c r="J180" s="56">
        <f t="shared" si="82"/>
        <v>50</v>
      </c>
      <c r="K180" s="77">
        <v>30</v>
      </c>
      <c r="L180" s="77">
        <v>0</v>
      </c>
      <c r="M180" s="56">
        <f t="shared" si="83"/>
        <v>30</v>
      </c>
      <c r="N180" s="77">
        <v>80</v>
      </c>
      <c r="O180" s="77">
        <v>15</v>
      </c>
      <c r="P180" s="56">
        <f t="shared" si="84"/>
        <v>95</v>
      </c>
      <c r="Q180" s="56">
        <f t="shared" si="85"/>
        <v>985</v>
      </c>
      <c r="R180" s="56">
        <f t="shared" si="86"/>
        <v>240</v>
      </c>
      <c r="S180" s="56">
        <f t="shared" si="87"/>
        <v>3264.05</v>
      </c>
      <c r="T180" s="11"/>
      <c r="U180" s="11"/>
    </row>
    <row r="181" spans="1:29" ht="20.100000000000001" customHeight="1" x14ac:dyDescent="0.25">
      <c r="A181" s="33">
        <v>38</v>
      </c>
      <c r="B181" s="34" t="s">
        <v>128</v>
      </c>
      <c r="C181" s="55">
        <v>386.64</v>
      </c>
      <c r="D181" s="55">
        <v>0</v>
      </c>
      <c r="E181" s="77">
        <v>223</v>
      </c>
      <c r="F181" s="77">
        <v>150</v>
      </c>
      <c r="G181" s="56">
        <f t="shared" si="81"/>
        <v>373</v>
      </c>
      <c r="H181" s="77">
        <v>190</v>
      </c>
      <c r="I181" s="77">
        <v>75</v>
      </c>
      <c r="J181" s="56">
        <f t="shared" si="82"/>
        <v>265</v>
      </c>
      <c r="K181" s="77">
        <v>0</v>
      </c>
      <c r="L181" s="77">
        <v>0</v>
      </c>
      <c r="M181" s="56">
        <f t="shared" si="83"/>
        <v>0</v>
      </c>
      <c r="N181" s="77">
        <v>51</v>
      </c>
      <c r="O181" s="77">
        <v>10</v>
      </c>
      <c r="P181" s="56">
        <f t="shared" si="84"/>
        <v>61</v>
      </c>
      <c r="Q181" s="56">
        <f t="shared" si="85"/>
        <v>464</v>
      </c>
      <c r="R181" s="56">
        <f t="shared" si="86"/>
        <v>235</v>
      </c>
      <c r="S181" s="56">
        <f t="shared" si="87"/>
        <v>1085.6399999999999</v>
      </c>
      <c r="T181" s="11"/>
      <c r="U181" s="11"/>
    </row>
    <row r="182" spans="1:29" s="9" customFormat="1" ht="20.100000000000001" customHeight="1" x14ac:dyDescent="0.25">
      <c r="A182" s="35"/>
      <c r="B182" s="36" t="s">
        <v>127</v>
      </c>
      <c r="C182" s="59">
        <f t="shared" ref="C182" si="144">+C180+C181</f>
        <v>2366.64</v>
      </c>
      <c r="D182" s="59">
        <f t="shared" ref="D182" si="145">+D180+D181</f>
        <v>59.05</v>
      </c>
      <c r="E182" s="59">
        <f t="shared" ref="E182" si="146">+E180+E181</f>
        <v>1073</v>
      </c>
      <c r="F182" s="59">
        <f t="shared" ref="F182" si="147">+F180+F181</f>
        <v>350</v>
      </c>
      <c r="G182" s="59">
        <f t="shared" ref="G182" si="148">+G180+G181</f>
        <v>1423</v>
      </c>
      <c r="H182" s="59">
        <f t="shared" ref="H182" si="149">+H180+H181</f>
        <v>215</v>
      </c>
      <c r="I182" s="59">
        <f t="shared" ref="I182" si="150">+I180+I181</f>
        <v>100</v>
      </c>
      <c r="J182" s="59">
        <f t="shared" ref="J182" si="151">+J180+J181</f>
        <v>315</v>
      </c>
      <c r="K182" s="59">
        <f t="shared" ref="K182" si="152">+K180+K181</f>
        <v>30</v>
      </c>
      <c r="L182" s="59">
        <f t="shared" ref="L182" si="153">+L180+L181</f>
        <v>0</v>
      </c>
      <c r="M182" s="59">
        <f t="shared" ref="M182" si="154">+M180+M181</f>
        <v>30</v>
      </c>
      <c r="N182" s="59">
        <f t="shared" ref="N182" si="155">+N180+N181</f>
        <v>131</v>
      </c>
      <c r="O182" s="59">
        <f t="shared" ref="O182" si="156">+O180+O181</f>
        <v>25</v>
      </c>
      <c r="P182" s="59">
        <f t="shared" ref="P182" si="157">+P180+P181</f>
        <v>156</v>
      </c>
      <c r="Q182" s="59">
        <f t="shared" ref="Q182" si="158">+Q180+Q181</f>
        <v>1449</v>
      </c>
      <c r="R182" s="59">
        <f t="shared" ref="R182" si="159">+R180+R181</f>
        <v>475</v>
      </c>
      <c r="S182" s="59">
        <f t="shared" ref="S182" si="160">+S180+S181</f>
        <v>4349.6900000000005</v>
      </c>
      <c r="T182" s="20"/>
      <c r="U182" s="20"/>
    </row>
    <row r="183" spans="1:29" s="10" customFormat="1" ht="20.100000000000001" customHeight="1" x14ac:dyDescent="0.25">
      <c r="A183" s="41" t="s">
        <v>230</v>
      </c>
      <c r="B183" s="48" t="s">
        <v>129</v>
      </c>
      <c r="C183" s="76">
        <f t="shared" ref="C183:S183" si="161">+C182+C179+C178+C175+C174+C173+C170+C169+C168+C165+C164+C161+C160+C157+C156+C147+C144+C141+C138</f>
        <v>49103.330000000009</v>
      </c>
      <c r="D183" s="76">
        <f t="shared" si="161"/>
        <v>36066.239999999998</v>
      </c>
      <c r="E183" s="76">
        <f t="shared" si="161"/>
        <v>19353</v>
      </c>
      <c r="F183" s="76">
        <f t="shared" si="161"/>
        <v>4169</v>
      </c>
      <c r="G183" s="76">
        <f t="shared" si="161"/>
        <v>23522</v>
      </c>
      <c r="H183" s="76">
        <f t="shared" si="161"/>
        <v>2327</v>
      </c>
      <c r="I183" s="76">
        <f t="shared" si="161"/>
        <v>650</v>
      </c>
      <c r="J183" s="76">
        <f t="shared" si="161"/>
        <v>2977</v>
      </c>
      <c r="K183" s="76">
        <f t="shared" si="161"/>
        <v>1197</v>
      </c>
      <c r="L183" s="76">
        <f t="shared" si="161"/>
        <v>49</v>
      </c>
      <c r="M183" s="76">
        <f t="shared" si="161"/>
        <v>1246</v>
      </c>
      <c r="N183" s="76">
        <f t="shared" si="161"/>
        <v>1984</v>
      </c>
      <c r="O183" s="76">
        <f t="shared" si="161"/>
        <v>271</v>
      </c>
      <c r="P183" s="76">
        <f t="shared" si="161"/>
        <v>2255</v>
      </c>
      <c r="Q183" s="76">
        <f t="shared" si="161"/>
        <v>24861</v>
      </c>
      <c r="R183" s="76">
        <f t="shared" si="161"/>
        <v>5139</v>
      </c>
      <c r="S183" s="76">
        <f t="shared" si="161"/>
        <v>115169.56999999999</v>
      </c>
      <c r="T183" s="22"/>
      <c r="U183" s="22"/>
    </row>
    <row r="184" spans="1:29" ht="20.100000000000001" customHeight="1" x14ac:dyDescent="0.25">
      <c r="A184" s="33">
        <v>1</v>
      </c>
      <c r="B184" s="38" t="s">
        <v>130</v>
      </c>
      <c r="C184" s="64">
        <v>5500</v>
      </c>
      <c r="D184" s="64">
        <v>7350</v>
      </c>
      <c r="E184" s="81">
        <f>1053+51</f>
        <v>1104</v>
      </c>
      <c r="F184" s="82">
        <f>157.88</f>
        <v>157.88</v>
      </c>
      <c r="G184" s="56">
        <f t="shared" si="81"/>
        <v>1261.8800000000001</v>
      </c>
      <c r="H184" s="83">
        <v>0</v>
      </c>
      <c r="I184" s="83">
        <v>0</v>
      </c>
      <c r="J184" s="56">
        <f t="shared" si="82"/>
        <v>0</v>
      </c>
      <c r="K184" s="82">
        <v>110.6</v>
      </c>
      <c r="L184" s="82">
        <v>20.55</v>
      </c>
      <c r="M184" s="56">
        <f t="shared" si="83"/>
        <v>131.15</v>
      </c>
      <c r="N184" s="82">
        <f>59.67+35+6</f>
        <v>100.67</v>
      </c>
      <c r="O184" s="83">
        <f>38.5+10+5+25</f>
        <v>78.5</v>
      </c>
      <c r="P184" s="84">
        <f t="shared" si="84"/>
        <v>179.17000000000002</v>
      </c>
      <c r="Q184" s="84">
        <f t="shared" si="85"/>
        <v>1315.27</v>
      </c>
      <c r="R184" s="84">
        <f t="shared" si="86"/>
        <v>256.93</v>
      </c>
      <c r="S184" s="56">
        <f t="shared" si="87"/>
        <v>14422.2</v>
      </c>
      <c r="T184" s="23"/>
      <c r="U184" s="23"/>
      <c r="V184" s="8">
        <v>1104</v>
      </c>
      <c r="W184" s="8">
        <v>157.88</v>
      </c>
      <c r="Z184" s="8">
        <v>110.6</v>
      </c>
      <c r="AA184" s="8">
        <v>20.55</v>
      </c>
      <c r="AB184" s="8">
        <v>100.67</v>
      </c>
      <c r="AC184" s="8">
        <v>78.5</v>
      </c>
    </row>
    <row r="185" spans="1:29" s="9" customFormat="1" ht="20.100000000000001" customHeight="1" x14ac:dyDescent="0.25">
      <c r="A185" s="35"/>
      <c r="B185" s="40" t="s">
        <v>130</v>
      </c>
      <c r="C185" s="85">
        <f t="shared" ref="C185:W185" si="162">C184</f>
        <v>5500</v>
      </c>
      <c r="D185" s="85">
        <f t="shared" si="162"/>
        <v>7350</v>
      </c>
      <c r="E185" s="85">
        <f t="shared" si="162"/>
        <v>1104</v>
      </c>
      <c r="F185" s="85">
        <f t="shared" si="162"/>
        <v>157.88</v>
      </c>
      <c r="G185" s="85">
        <f t="shared" si="162"/>
        <v>1261.8800000000001</v>
      </c>
      <c r="H185" s="85">
        <f t="shared" si="162"/>
        <v>0</v>
      </c>
      <c r="I185" s="85">
        <f t="shared" si="162"/>
        <v>0</v>
      </c>
      <c r="J185" s="85">
        <f t="shared" si="162"/>
        <v>0</v>
      </c>
      <c r="K185" s="85">
        <f t="shared" si="162"/>
        <v>110.6</v>
      </c>
      <c r="L185" s="85">
        <f t="shared" si="162"/>
        <v>20.55</v>
      </c>
      <c r="M185" s="85">
        <f t="shared" si="162"/>
        <v>131.15</v>
      </c>
      <c r="N185" s="85">
        <f t="shared" si="162"/>
        <v>100.67</v>
      </c>
      <c r="O185" s="85">
        <f t="shared" si="162"/>
        <v>78.5</v>
      </c>
      <c r="P185" s="85">
        <f t="shared" si="162"/>
        <v>179.17000000000002</v>
      </c>
      <c r="Q185" s="85">
        <f t="shared" si="162"/>
        <v>1315.27</v>
      </c>
      <c r="R185" s="85">
        <f t="shared" si="162"/>
        <v>256.93</v>
      </c>
      <c r="S185" s="85">
        <f t="shared" si="162"/>
        <v>14422.2</v>
      </c>
      <c r="T185" s="5"/>
      <c r="U185" s="5"/>
      <c r="V185" s="5">
        <f t="shared" si="162"/>
        <v>1104</v>
      </c>
      <c r="W185" s="5">
        <f t="shared" si="162"/>
        <v>157.88</v>
      </c>
      <c r="Z185" s="9">
        <v>110.6</v>
      </c>
      <c r="AA185" s="9">
        <v>20.55</v>
      </c>
      <c r="AB185" s="9">
        <v>100.67</v>
      </c>
      <c r="AC185" s="9">
        <v>78.5</v>
      </c>
    </row>
    <row r="186" spans="1:29" ht="20.100000000000001" customHeight="1" x14ac:dyDescent="0.25">
      <c r="A186" s="33">
        <v>2</v>
      </c>
      <c r="B186" s="38" t="s">
        <v>131</v>
      </c>
      <c r="C186" s="64">
        <v>3020</v>
      </c>
      <c r="D186" s="64">
        <v>400</v>
      </c>
      <c r="E186" s="81">
        <f>788+51</f>
        <v>839</v>
      </c>
      <c r="F186" s="82">
        <v>296.33999999999997</v>
      </c>
      <c r="G186" s="56">
        <f t="shared" si="81"/>
        <v>1135.3399999999999</v>
      </c>
      <c r="H186" s="83">
        <v>0</v>
      </c>
      <c r="I186" s="83">
        <v>0</v>
      </c>
      <c r="J186" s="56">
        <f t="shared" si="82"/>
        <v>0</v>
      </c>
      <c r="K186" s="82">
        <v>60</v>
      </c>
      <c r="L186" s="82">
        <v>15</v>
      </c>
      <c r="M186" s="56">
        <f t="shared" si="83"/>
        <v>75</v>
      </c>
      <c r="N186" s="82">
        <f>50+25+6.12</f>
        <v>81.12</v>
      </c>
      <c r="O186" s="83">
        <f>25+7+3+20</f>
        <v>55</v>
      </c>
      <c r="P186" s="84">
        <f t="shared" si="84"/>
        <v>136.12</v>
      </c>
      <c r="Q186" s="84">
        <f t="shared" si="85"/>
        <v>980.12</v>
      </c>
      <c r="R186" s="84">
        <f t="shared" si="86"/>
        <v>366.34</v>
      </c>
      <c r="S186" s="56">
        <f t="shared" si="87"/>
        <v>4766.46</v>
      </c>
      <c r="T186" s="23"/>
      <c r="U186" s="23"/>
      <c r="V186" s="8">
        <v>839</v>
      </c>
      <c r="W186" s="8">
        <v>296.34802200000001</v>
      </c>
      <c r="Z186" s="8">
        <v>60</v>
      </c>
      <c r="AA186" s="8">
        <v>15</v>
      </c>
      <c r="AB186" s="8">
        <v>81.12</v>
      </c>
      <c r="AC186" s="8">
        <v>55</v>
      </c>
    </row>
    <row r="187" spans="1:29" ht="20.100000000000001" customHeight="1" x14ac:dyDescent="0.25">
      <c r="A187" s="33">
        <v>3</v>
      </c>
      <c r="B187" s="38" t="s">
        <v>132</v>
      </c>
      <c r="C187" s="64">
        <v>2500</v>
      </c>
      <c r="D187" s="64">
        <v>0</v>
      </c>
      <c r="E187" s="82">
        <v>362.47</v>
      </c>
      <c r="F187" s="82">
        <v>12.917999999999999</v>
      </c>
      <c r="G187" s="56">
        <f t="shared" si="81"/>
        <v>375.38800000000003</v>
      </c>
      <c r="H187" s="83">
        <v>0</v>
      </c>
      <c r="I187" s="83">
        <v>0</v>
      </c>
      <c r="J187" s="56">
        <f t="shared" si="82"/>
        <v>0</v>
      </c>
      <c r="K187" s="82">
        <v>0</v>
      </c>
      <c r="L187" s="82">
        <v>0</v>
      </c>
      <c r="M187" s="56">
        <f t="shared" si="83"/>
        <v>0</v>
      </c>
      <c r="N187" s="82">
        <v>30.5</v>
      </c>
      <c r="O187" s="83">
        <f>1+1</f>
        <v>2</v>
      </c>
      <c r="P187" s="84">
        <f t="shared" si="84"/>
        <v>32.5</v>
      </c>
      <c r="Q187" s="84">
        <f t="shared" si="85"/>
        <v>392.97</v>
      </c>
      <c r="R187" s="84">
        <f t="shared" si="86"/>
        <v>14.917999999999999</v>
      </c>
      <c r="S187" s="56">
        <f t="shared" si="87"/>
        <v>2907.8880000000004</v>
      </c>
      <c r="T187" s="23"/>
      <c r="U187" s="23"/>
      <c r="V187" s="8">
        <v>362.47</v>
      </c>
      <c r="W187" s="8">
        <v>12.917999999999999</v>
      </c>
      <c r="Z187" s="8">
        <v>0</v>
      </c>
      <c r="AA187" s="8">
        <v>0</v>
      </c>
      <c r="AB187" s="8">
        <v>30.5</v>
      </c>
      <c r="AC187" s="8">
        <v>2</v>
      </c>
    </row>
    <row r="188" spans="1:29" ht="20.100000000000001" customHeight="1" x14ac:dyDescent="0.25">
      <c r="A188" s="33">
        <v>4</v>
      </c>
      <c r="B188" s="38" t="s">
        <v>133</v>
      </c>
      <c r="C188" s="64">
        <v>736</v>
      </c>
      <c r="D188" s="64">
        <v>0</v>
      </c>
      <c r="E188" s="82">
        <v>154</v>
      </c>
      <c r="F188" s="82">
        <v>25.84</v>
      </c>
      <c r="G188" s="56">
        <f t="shared" si="81"/>
        <v>179.84</v>
      </c>
      <c r="H188" s="83">
        <v>0</v>
      </c>
      <c r="I188" s="83">
        <v>0</v>
      </c>
      <c r="J188" s="56">
        <f t="shared" si="82"/>
        <v>0</v>
      </c>
      <c r="K188" s="82">
        <v>0</v>
      </c>
      <c r="L188" s="82">
        <v>0</v>
      </c>
      <c r="M188" s="56">
        <f t="shared" si="83"/>
        <v>0</v>
      </c>
      <c r="N188" s="82">
        <v>21</v>
      </c>
      <c r="O188" s="83">
        <f>1.5+1.5</f>
        <v>3</v>
      </c>
      <c r="P188" s="84">
        <f t="shared" si="84"/>
        <v>24</v>
      </c>
      <c r="Q188" s="84">
        <f t="shared" si="85"/>
        <v>175</v>
      </c>
      <c r="R188" s="84">
        <f t="shared" si="86"/>
        <v>28.84</v>
      </c>
      <c r="S188" s="56">
        <f t="shared" si="87"/>
        <v>939.84</v>
      </c>
      <c r="T188" s="23"/>
      <c r="U188" s="23"/>
      <c r="V188" s="8">
        <v>154</v>
      </c>
      <c r="W188" s="8">
        <v>25.835999999999999</v>
      </c>
      <c r="Z188" s="8">
        <v>0</v>
      </c>
      <c r="AA188" s="8">
        <v>0</v>
      </c>
      <c r="AB188" s="8">
        <v>21</v>
      </c>
      <c r="AC188" s="8">
        <v>3</v>
      </c>
    </row>
    <row r="189" spans="1:29" s="9" customFormat="1" ht="20.100000000000001" customHeight="1" x14ac:dyDescent="0.25">
      <c r="A189" s="35"/>
      <c r="B189" s="40" t="s">
        <v>131</v>
      </c>
      <c r="C189" s="85">
        <f t="shared" ref="C189:W189" si="163">+C186+C187+C188</f>
        <v>6256</v>
      </c>
      <c r="D189" s="85">
        <f t="shared" si="163"/>
        <v>400</v>
      </c>
      <c r="E189" s="85">
        <f t="shared" si="163"/>
        <v>1355.47</v>
      </c>
      <c r="F189" s="85">
        <f t="shared" si="163"/>
        <v>335.09799999999996</v>
      </c>
      <c r="G189" s="85">
        <f t="shared" si="163"/>
        <v>1690.568</v>
      </c>
      <c r="H189" s="85">
        <f t="shared" si="163"/>
        <v>0</v>
      </c>
      <c r="I189" s="85">
        <f t="shared" si="163"/>
        <v>0</v>
      </c>
      <c r="J189" s="85">
        <f t="shared" si="163"/>
        <v>0</v>
      </c>
      <c r="K189" s="85">
        <f t="shared" si="163"/>
        <v>60</v>
      </c>
      <c r="L189" s="85">
        <f t="shared" si="163"/>
        <v>15</v>
      </c>
      <c r="M189" s="85">
        <f t="shared" si="163"/>
        <v>75</v>
      </c>
      <c r="N189" s="85">
        <f t="shared" si="163"/>
        <v>132.62</v>
      </c>
      <c r="O189" s="85">
        <f t="shared" si="163"/>
        <v>60</v>
      </c>
      <c r="P189" s="85">
        <f t="shared" si="163"/>
        <v>192.62</v>
      </c>
      <c r="Q189" s="85">
        <f t="shared" si="163"/>
        <v>1548.0900000000001</v>
      </c>
      <c r="R189" s="85">
        <f t="shared" si="163"/>
        <v>410.09799999999996</v>
      </c>
      <c r="S189" s="85">
        <f t="shared" si="163"/>
        <v>8614.1880000000001</v>
      </c>
      <c r="T189" s="5"/>
      <c r="U189" s="5"/>
      <c r="V189" s="5">
        <f t="shared" si="163"/>
        <v>1355.47</v>
      </c>
      <c r="W189" s="5">
        <f t="shared" si="163"/>
        <v>335.10202200000003</v>
      </c>
      <c r="Z189" s="9">
        <v>60</v>
      </c>
      <c r="AA189" s="9">
        <v>15</v>
      </c>
      <c r="AB189" s="9">
        <v>132.62</v>
      </c>
      <c r="AC189" s="9">
        <v>60</v>
      </c>
    </row>
    <row r="190" spans="1:29" ht="20.100000000000001" customHeight="1" x14ac:dyDescent="0.25">
      <c r="A190" s="33">
        <v>5</v>
      </c>
      <c r="B190" s="38" t="s">
        <v>134</v>
      </c>
      <c r="C190" s="64">
        <v>4500</v>
      </c>
      <c r="D190" s="64">
        <v>550</v>
      </c>
      <c r="E190" s="81">
        <f>958+51</f>
        <v>1009</v>
      </c>
      <c r="F190" s="82">
        <v>205.42203599999999</v>
      </c>
      <c r="G190" s="56">
        <f t="shared" si="81"/>
        <v>1214.4220359999999</v>
      </c>
      <c r="H190" s="83">
        <v>0</v>
      </c>
      <c r="I190" s="83">
        <v>0</v>
      </c>
      <c r="J190" s="56">
        <f t="shared" si="82"/>
        <v>0</v>
      </c>
      <c r="K190" s="82">
        <v>54</v>
      </c>
      <c r="L190" s="82">
        <v>13</v>
      </c>
      <c r="M190" s="56">
        <f t="shared" si="83"/>
        <v>67</v>
      </c>
      <c r="N190" s="82">
        <f>108+25</f>
        <v>133</v>
      </c>
      <c r="O190" s="83">
        <f>13+5+10+10</f>
        <v>38</v>
      </c>
      <c r="P190" s="84">
        <f t="shared" si="84"/>
        <v>171</v>
      </c>
      <c r="Q190" s="84">
        <f t="shared" si="85"/>
        <v>1196</v>
      </c>
      <c r="R190" s="84">
        <f t="shared" si="86"/>
        <v>256.42203599999999</v>
      </c>
      <c r="S190" s="56">
        <f t="shared" si="87"/>
        <v>6502.4220359999999</v>
      </c>
      <c r="T190" s="23"/>
      <c r="U190" s="23"/>
      <c r="V190" s="8">
        <v>1009</v>
      </c>
      <c r="W190" s="8">
        <v>205.42203599999999</v>
      </c>
      <c r="Z190" s="8">
        <v>54</v>
      </c>
      <c r="AA190" s="8">
        <v>13</v>
      </c>
      <c r="AB190" s="8">
        <v>133</v>
      </c>
      <c r="AC190" s="8">
        <v>38</v>
      </c>
    </row>
    <row r="191" spans="1:29" ht="20.100000000000001" customHeight="1" x14ac:dyDescent="0.25">
      <c r="A191" s="33">
        <v>6</v>
      </c>
      <c r="B191" s="38" t="s">
        <v>135</v>
      </c>
      <c r="C191" s="64">
        <v>3127.2</v>
      </c>
      <c r="D191" s="64">
        <v>450.27</v>
      </c>
      <c r="E191" s="81">
        <f>618+51</f>
        <v>669</v>
      </c>
      <c r="F191" s="82">
        <v>197.6454</v>
      </c>
      <c r="G191" s="56">
        <f t="shared" si="81"/>
        <v>866.6454</v>
      </c>
      <c r="H191" s="83">
        <v>0</v>
      </c>
      <c r="I191" s="83">
        <v>0</v>
      </c>
      <c r="J191" s="56">
        <f t="shared" si="82"/>
        <v>0</v>
      </c>
      <c r="K191" s="82">
        <v>0</v>
      </c>
      <c r="L191" s="82">
        <v>0</v>
      </c>
      <c r="M191" s="56">
        <f t="shared" si="83"/>
        <v>0</v>
      </c>
      <c r="N191" s="82">
        <f>56+20</f>
        <v>76</v>
      </c>
      <c r="O191" s="83">
        <f>8.5+1.5+3+5</f>
        <v>18</v>
      </c>
      <c r="P191" s="84">
        <f t="shared" si="84"/>
        <v>94</v>
      </c>
      <c r="Q191" s="84">
        <f t="shared" si="85"/>
        <v>745</v>
      </c>
      <c r="R191" s="84">
        <f t="shared" si="86"/>
        <v>215.6454</v>
      </c>
      <c r="S191" s="56">
        <f t="shared" si="87"/>
        <v>4538.1153999999997</v>
      </c>
      <c r="T191" s="23"/>
      <c r="U191" s="23"/>
      <c r="V191" s="8">
        <v>669</v>
      </c>
      <c r="W191" s="8">
        <v>197.6454</v>
      </c>
      <c r="Z191" s="8">
        <v>0</v>
      </c>
      <c r="AA191" s="8">
        <v>0</v>
      </c>
      <c r="AB191" s="8">
        <v>76</v>
      </c>
      <c r="AC191" s="8">
        <v>18</v>
      </c>
    </row>
    <row r="192" spans="1:29" ht="20.100000000000001" customHeight="1" x14ac:dyDescent="0.25">
      <c r="A192" s="33">
        <v>7</v>
      </c>
      <c r="B192" s="38" t="s">
        <v>136</v>
      </c>
      <c r="C192" s="64">
        <v>423.5</v>
      </c>
      <c r="D192" s="64">
        <v>0</v>
      </c>
      <c r="E192" s="82">
        <v>49.35</v>
      </c>
      <c r="F192" s="82">
        <v>0</v>
      </c>
      <c r="G192" s="56">
        <f t="shared" si="81"/>
        <v>49.35</v>
      </c>
      <c r="H192" s="83">
        <v>0</v>
      </c>
      <c r="I192" s="83">
        <v>0</v>
      </c>
      <c r="J192" s="56">
        <f t="shared" si="82"/>
        <v>0</v>
      </c>
      <c r="K192" s="82">
        <v>0</v>
      </c>
      <c r="L192" s="82">
        <v>0</v>
      </c>
      <c r="M192" s="56">
        <f t="shared" si="83"/>
        <v>0</v>
      </c>
      <c r="N192" s="82">
        <v>2.75</v>
      </c>
      <c r="O192" s="83">
        <v>0</v>
      </c>
      <c r="P192" s="84">
        <f t="shared" si="84"/>
        <v>2.75</v>
      </c>
      <c r="Q192" s="84">
        <f t="shared" si="85"/>
        <v>52.1</v>
      </c>
      <c r="R192" s="84">
        <f t="shared" si="86"/>
        <v>0</v>
      </c>
      <c r="S192" s="56">
        <f t="shared" si="87"/>
        <v>475.6</v>
      </c>
      <c r="T192" s="23"/>
      <c r="U192" s="23"/>
      <c r="V192" s="8">
        <v>49.35</v>
      </c>
      <c r="W192" s="8">
        <v>0</v>
      </c>
      <c r="Z192" s="8">
        <v>0</v>
      </c>
      <c r="AA192" s="8">
        <v>0</v>
      </c>
      <c r="AB192" s="8">
        <v>2.75</v>
      </c>
      <c r="AC192" s="8">
        <v>0</v>
      </c>
    </row>
    <row r="193" spans="1:29" s="9" customFormat="1" ht="20.100000000000001" customHeight="1" x14ac:dyDescent="0.25">
      <c r="A193" s="35"/>
      <c r="B193" s="40" t="s">
        <v>135</v>
      </c>
      <c r="C193" s="85">
        <f t="shared" ref="C193:W193" si="164">+C191+C192</f>
        <v>3550.7</v>
      </c>
      <c r="D193" s="85">
        <f t="shared" si="164"/>
        <v>450.27</v>
      </c>
      <c r="E193" s="85">
        <f t="shared" si="164"/>
        <v>718.35</v>
      </c>
      <c r="F193" s="85">
        <f t="shared" si="164"/>
        <v>197.6454</v>
      </c>
      <c r="G193" s="85">
        <f t="shared" si="164"/>
        <v>915.99540000000002</v>
      </c>
      <c r="H193" s="85">
        <f t="shared" si="164"/>
        <v>0</v>
      </c>
      <c r="I193" s="85">
        <f t="shared" si="164"/>
        <v>0</v>
      </c>
      <c r="J193" s="85">
        <f t="shared" si="164"/>
        <v>0</v>
      </c>
      <c r="K193" s="85">
        <f t="shared" si="164"/>
        <v>0</v>
      </c>
      <c r="L193" s="85">
        <f t="shared" si="164"/>
        <v>0</v>
      </c>
      <c r="M193" s="85">
        <f t="shared" si="164"/>
        <v>0</v>
      </c>
      <c r="N193" s="85">
        <f t="shared" si="164"/>
        <v>78.75</v>
      </c>
      <c r="O193" s="85">
        <f t="shared" si="164"/>
        <v>18</v>
      </c>
      <c r="P193" s="85">
        <f t="shared" si="164"/>
        <v>96.75</v>
      </c>
      <c r="Q193" s="85">
        <f t="shared" si="164"/>
        <v>797.1</v>
      </c>
      <c r="R193" s="85">
        <f t="shared" si="164"/>
        <v>215.6454</v>
      </c>
      <c r="S193" s="85">
        <f t="shared" si="164"/>
        <v>5013.7154</v>
      </c>
      <c r="T193" s="5"/>
      <c r="U193" s="5"/>
      <c r="V193" s="5">
        <f t="shared" si="164"/>
        <v>718.35</v>
      </c>
      <c r="W193" s="5">
        <f t="shared" si="164"/>
        <v>197.6454</v>
      </c>
      <c r="Z193" s="9">
        <v>0</v>
      </c>
      <c r="AA193" s="9">
        <v>0</v>
      </c>
      <c r="AB193" s="9">
        <v>78.75</v>
      </c>
      <c r="AC193" s="9">
        <v>18</v>
      </c>
    </row>
    <row r="194" spans="1:29" ht="20.100000000000001" customHeight="1" x14ac:dyDescent="0.25">
      <c r="A194" s="47">
        <v>8</v>
      </c>
      <c r="B194" s="38" t="s">
        <v>137</v>
      </c>
      <c r="C194" s="64">
        <v>7000</v>
      </c>
      <c r="D194" s="64">
        <v>750</v>
      </c>
      <c r="E194" s="82">
        <v>0</v>
      </c>
      <c r="F194" s="82">
        <v>0</v>
      </c>
      <c r="G194" s="56">
        <f t="shared" si="81"/>
        <v>0</v>
      </c>
      <c r="H194" s="83">
        <f>2742.95+21.08</f>
        <v>2764.0299999999997</v>
      </c>
      <c r="I194" s="83">
        <f>1041.77-22.77</f>
        <v>1019</v>
      </c>
      <c r="J194" s="56">
        <f t="shared" si="82"/>
        <v>3783.0299999999997</v>
      </c>
      <c r="K194" s="82">
        <v>270.56</v>
      </c>
      <c r="L194" s="82">
        <v>140</v>
      </c>
      <c r="M194" s="56">
        <f t="shared" si="83"/>
        <v>410.56</v>
      </c>
      <c r="N194" s="82">
        <v>0</v>
      </c>
      <c r="O194" s="83">
        <v>0</v>
      </c>
      <c r="P194" s="84">
        <f t="shared" si="84"/>
        <v>0</v>
      </c>
      <c r="Q194" s="84">
        <f t="shared" si="85"/>
        <v>3034.5899999999997</v>
      </c>
      <c r="R194" s="84">
        <f t="shared" si="86"/>
        <v>1159</v>
      </c>
      <c r="S194" s="56">
        <f t="shared" si="87"/>
        <v>11943.59</v>
      </c>
      <c r="T194" s="23"/>
      <c r="U194" s="23"/>
      <c r="V194" s="8">
        <v>0</v>
      </c>
      <c r="W194" s="8">
        <v>0</v>
      </c>
      <c r="X194" s="8">
        <v>2764.0299999999997</v>
      </c>
      <c r="Y194" s="8">
        <v>1019</v>
      </c>
      <c r="Z194" s="8">
        <v>270.56</v>
      </c>
      <c r="AA194" s="8">
        <v>140</v>
      </c>
      <c r="AB194" s="8">
        <v>0</v>
      </c>
      <c r="AC194" s="8">
        <v>0</v>
      </c>
    </row>
    <row r="195" spans="1:29" ht="20.100000000000001" customHeight="1" x14ac:dyDescent="0.25">
      <c r="A195" s="33">
        <v>9</v>
      </c>
      <c r="B195" s="38" t="s">
        <v>138</v>
      </c>
      <c r="C195" s="64">
        <v>2800</v>
      </c>
      <c r="D195" s="64">
        <v>200</v>
      </c>
      <c r="E195" s="82">
        <v>609</v>
      </c>
      <c r="F195" s="82">
        <v>100</v>
      </c>
      <c r="G195" s="56">
        <f t="shared" si="81"/>
        <v>709</v>
      </c>
      <c r="H195" s="83">
        <v>0</v>
      </c>
      <c r="I195" s="83">
        <v>0</v>
      </c>
      <c r="J195" s="56">
        <f t="shared" si="82"/>
        <v>0</v>
      </c>
      <c r="K195" s="82">
        <v>0</v>
      </c>
      <c r="L195" s="82">
        <v>0</v>
      </c>
      <c r="M195" s="56">
        <f t="shared" si="83"/>
        <v>0</v>
      </c>
      <c r="N195" s="82">
        <f>10+5+3</f>
        <v>18</v>
      </c>
      <c r="O195" s="83">
        <f>5+2+2</f>
        <v>9</v>
      </c>
      <c r="P195" s="84">
        <f t="shared" si="84"/>
        <v>27</v>
      </c>
      <c r="Q195" s="84">
        <f t="shared" si="85"/>
        <v>627</v>
      </c>
      <c r="R195" s="84">
        <f t="shared" si="86"/>
        <v>109</v>
      </c>
      <c r="S195" s="56">
        <f t="shared" si="87"/>
        <v>3736</v>
      </c>
      <c r="T195" s="23"/>
      <c r="U195" s="23"/>
      <c r="V195" s="8">
        <v>609</v>
      </c>
      <c r="W195" s="8">
        <v>100</v>
      </c>
      <c r="Z195" s="8">
        <v>0</v>
      </c>
      <c r="AA195" s="8">
        <v>0</v>
      </c>
      <c r="AB195" s="8">
        <v>18</v>
      </c>
      <c r="AC195" s="8">
        <v>9</v>
      </c>
    </row>
    <row r="196" spans="1:29" ht="20.100000000000001" customHeight="1" x14ac:dyDescent="0.25">
      <c r="A196" s="33">
        <v>10</v>
      </c>
      <c r="B196" s="38" t="s">
        <v>139</v>
      </c>
      <c r="C196" s="64">
        <v>1135.17</v>
      </c>
      <c r="D196" s="64">
        <v>156</v>
      </c>
      <c r="E196" s="81">
        <f>540.63+51</f>
        <v>591.63</v>
      </c>
      <c r="F196" s="82">
        <v>52.45</v>
      </c>
      <c r="G196" s="56">
        <f t="shared" si="81"/>
        <v>644.08000000000004</v>
      </c>
      <c r="H196" s="83">
        <v>0</v>
      </c>
      <c r="I196" s="83">
        <v>0</v>
      </c>
      <c r="J196" s="56">
        <f t="shared" si="82"/>
        <v>0</v>
      </c>
      <c r="K196" s="82">
        <v>24</v>
      </c>
      <c r="L196" s="82">
        <v>8</v>
      </c>
      <c r="M196" s="56">
        <f t="shared" si="83"/>
        <v>32</v>
      </c>
      <c r="N196" s="82">
        <f>20+20</f>
        <v>40</v>
      </c>
      <c r="O196" s="83">
        <f>14.75+3.25+5</f>
        <v>23</v>
      </c>
      <c r="P196" s="84">
        <f t="shared" si="84"/>
        <v>63</v>
      </c>
      <c r="Q196" s="84">
        <f t="shared" si="85"/>
        <v>655.63</v>
      </c>
      <c r="R196" s="84">
        <f t="shared" si="86"/>
        <v>83.45</v>
      </c>
      <c r="S196" s="56">
        <f t="shared" si="87"/>
        <v>2030.2500000000002</v>
      </c>
      <c r="T196" s="23"/>
      <c r="U196" s="23"/>
      <c r="V196" s="8">
        <v>591.63</v>
      </c>
      <c r="W196" s="8">
        <v>52.45</v>
      </c>
      <c r="Z196" s="8">
        <v>24</v>
      </c>
      <c r="AA196" s="8">
        <v>8</v>
      </c>
      <c r="AB196" s="8">
        <v>40</v>
      </c>
      <c r="AC196" s="8">
        <v>23</v>
      </c>
    </row>
    <row r="197" spans="1:29" ht="20.100000000000001" customHeight="1" x14ac:dyDescent="0.25">
      <c r="A197" s="33">
        <v>11</v>
      </c>
      <c r="B197" s="38" t="s">
        <v>140</v>
      </c>
      <c r="C197" s="64">
        <v>1900</v>
      </c>
      <c r="D197" s="64">
        <v>215</v>
      </c>
      <c r="E197" s="82">
        <v>411</v>
      </c>
      <c r="F197" s="82">
        <v>149.30000000000001</v>
      </c>
      <c r="G197" s="56">
        <f t="shared" si="81"/>
        <v>560.29999999999995</v>
      </c>
      <c r="H197" s="83">
        <v>0</v>
      </c>
      <c r="I197" s="83">
        <v>0</v>
      </c>
      <c r="J197" s="56">
        <f t="shared" si="82"/>
        <v>0</v>
      </c>
      <c r="K197" s="82">
        <v>10</v>
      </c>
      <c r="L197" s="82">
        <v>0</v>
      </c>
      <c r="M197" s="56">
        <f t="shared" si="83"/>
        <v>10</v>
      </c>
      <c r="N197" s="82">
        <v>15</v>
      </c>
      <c r="O197" s="83">
        <f>2+5</f>
        <v>7</v>
      </c>
      <c r="P197" s="84">
        <f t="shared" si="84"/>
        <v>22</v>
      </c>
      <c r="Q197" s="84">
        <f t="shared" si="85"/>
        <v>436</v>
      </c>
      <c r="R197" s="84">
        <f t="shared" si="86"/>
        <v>156.30000000000001</v>
      </c>
      <c r="S197" s="56">
        <f t="shared" si="87"/>
        <v>2707.3</v>
      </c>
      <c r="T197" s="23"/>
      <c r="U197" s="23"/>
      <c r="V197" s="8">
        <v>411</v>
      </c>
      <c r="W197" s="8">
        <v>149.30000000000001</v>
      </c>
      <c r="Z197" s="8">
        <v>10</v>
      </c>
      <c r="AA197" s="8">
        <v>0</v>
      </c>
      <c r="AB197" s="8">
        <v>15</v>
      </c>
      <c r="AC197" s="8">
        <v>7</v>
      </c>
    </row>
    <row r="198" spans="1:29" ht="20.100000000000001" customHeight="1" x14ac:dyDescent="0.25">
      <c r="A198" s="33">
        <v>12</v>
      </c>
      <c r="B198" s="38" t="s">
        <v>141</v>
      </c>
      <c r="C198" s="64">
        <v>690</v>
      </c>
      <c r="D198" s="64">
        <v>0</v>
      </c>
      <c r="E198" s="82">
        <v>230</v>
      </c>
      <c r="F198" s="82">
        <v>73.41</v>
      </c>
      <c r="G198" s="56">
        <f t="shared" si="81"/>
        <v>303.40999999999997</v>
      </c>
      <c r="H198" s="83">
        <v>0</v>
      </c>
      <c r="I198" s="83">
        <v>0</v>
      </c>
      <c r="J198" s="56">
        <f t="shared" si="82"/>
        <v>0</v>
      </c>
      <c r="K198" s="82">
        <v>17</v>
      </c>
      <c r="L198" s="82">
        <v>0</v>
      </c>
      <c r="M198" s="56">
        <f t="shared" si="83"/>
        <v>17</v>
      </c>
      <c r="N198" s="82">
        <v>10</v>
      </c>
      <c r="O198" s="83">
        <v>0</v>
      </c>
      <c r="P198" s="84">
        <f t="shared" si="84"/>
        <v>10</v>
      </c>
      <c r="Q198" s="84">
        <f t="shared" si="85"/>
        <v>257</v>
      </c>
      <c r="R198" s="84">
        <f t="shared" si="86"/>
        <v>73.41</v>
      </c>
      <c r="S198" s="56">
        <f t="shared" si="87"/>
        <v>1020.41</v>
      </c>
      <c r="T198" s="23"/>
      <c r="U198" s="23"/>
      <c r="V198" s="8">
        <v>230</v>
      </c>
      <c r="W198" s="8">
        <v>73.405214000000001</v>
      </c>
      <c r="Z198" s="8">
        <v>17</v>
      </c>
      <c r="AA198" s="8">
        <v>0</v>
      </c>
      <c r="AB198" s="8">
        <v>10</v>
      </c>
      <c r="AC198" s="8">
        <v>0</v>
      </c>
    </row>
    <row r="199" spans="1:29" ht="20.100000000000001" customHeight="1" x14ac:dyDescent="0.25">
      <c r="A199" s="33">
        <v>13</v>
      </c>
      <c r="B199" s="38" t="s">
        <v>142</v>
      </c>
      <c r="C199" s="64">
        <v>211.2</v>
      </c>
      <c r="D199" s="64">
        <v>0</v>
      </c>
      <c r="E199" s="82">
        <v>33.75</v>
      </c>
      <c r="F199" s="82">
        <v>5.25</v>
      </c>
      <c r="G199" s="56">
        <f t="shared" si="81"/>
        <v>39</v>
      </c>
      <c r="H199" s="83">
        <v>0</v>
      </c>
      <c r="I199" s="83">
        <v>0</v>
      </c>
      <c r="J199" s="56">
        <f t="shared" si="82"/>
        <v>0</v>
      </c>
      <c r="K199" s="82">
        <v>0</v>
      </c>
      <c r="L199" s="82">
        <v>0</v>
      </c>
      <c r="M199" s="56">
        <f t="shared" si="83"/>
        <v>0</v>
      </c>
      <c r="N199" s="82">
        <v>5</v>
      </c>
      <c r="O199" s="83">
        <v>0</v>
      </c>
      <c r="P199" s="84">
        <f t="shared" si="84"/>
        <v>5</v>
      </c>
      <c r="Q199" s="84">
        <f t="shared" si="85"/>
        <v>38.75</v>
      </c>
      <c r="R199" s="84">
        <f t="shared" si="86"/>
        <v>5.25</v>
      </c>
      <c r="S199" s="56">
        <f t="shared" si="87"/>
        <v>255.2</v>
      </c>
      <c r="T199" s="23"/>
      <c r="U199" s="23"/>
      <c r="V199" s="8">
        <v>33.75</v>
      </c>
      <c r="W199" s="8">
        <v>5.25</v>
      </c>
      <c r="Z199" s="8">
        <v>0</v>
      </c>
      <c r="AA199" s="8">
        <v>0</v>
      </c>
      <c r="AB199" s="8">
        <v>5</v>
      </c>
      <c r="AC199" s="8">
        <v>0</v>
      </c>
    </row>
    <row r="200" spans="1:29" ht="20.100000000000001" customHeight="1" x14ac:dyDescent="0.25">
      <c r="A200" s="33">
        <v>14</v>
      </c>
      <c r="B200" s="38" t="s">
        <v>143</v>
      </c>
      <c r="C200" s="64">
        <v>1107.1500000000001</v>
      </c>
      <c r="D200" s="64">
        <v>0</v>
      </c>
      <c r="E200" s="82">
        <v>103</v>
      </c>
      <c r="F200" s="82">
        <v>0</v>
      </c>
      <c r="G200" s="56">
        <f t="shared" si="81"/>
        <v>103</v>
      </c>
      <c r="H200" s="83">
        <v>0</v>
      </c>
      <c r="I200" s="83">
        <v>0</v>
      </c>
      <c r="J200" s="56">
        <f t="shared" si="82"/>
        <v>0</v>
      </c>
      <c r="K200" s="82">
        <v>2</v>
      </c>
      <c r="L200" s="82">
        <v>0</v>
      </c>
      <c r="M200" s="56">
        <f t="shared" si="83"/>
        <v>2</v>
      </c>
      <c r="N200" s="82">
        <v>1</v>
      </c>
      <c r="O200" s="83">
        <f>1.12+2</f>
        <v>3.12</v>
      </c>
      <c r="P200" s="84">
        <f t="shared" si="84"/>
        <v>4.12</v>
      </c>
      <c r="Q200" s="84">
        <f t="shared" si="85"/>
        <v>106</v>
      </c>
      <c r="R200" s="84">
        <f t="shared" si="86"/>
        <v>3.12</v>
      </c>
      <c r="S200" s="56">
        <f t="shared" si="87"/>
        <v>1216.27</v>
      </c>
      <c r="T200" s="23"/>
      <c r="U200" s="23"/>
      <c r="V200" s="8">
        <v>103</v>
      </c>
      <c r="W200" s="8">
        <v>0</v>
      </c>
      <c r="Z200" s="8">
        <v>2</v>
      </c>
      <c r="AA200" s="8">
        <v>0</v>
      </c>
      <c r="AB200" s="8">
        <v>1</v>
      </c>
      <c r="AC200" s="8">
        <v>3.12</v>
      </c>
    </row>
    <row r="201" spans="1:29" ht="20.100000000000001" customHeight="1" x14ac:dyDescent="0.25">
      <c r="A201" s="33">
        <v>15</v>
      </c>
      <c r="B201" s="38" t="s">
        <v>144</v>
      </c>
      <c r="C201" s="64">
        <v>628.65</v>
      </c>
      <c r="D201" s="64">
        <v>0</v>
      </c>
      <c r="E201" s="82">
        <v>44.75</v>
      </c>
      <c r="F201" s="82">
        <v>19.38</v>
      </c>
      <c r="G201" s="56">
        <f t="shared" ref="G201:G264" si="165">+E201+F201</f>
        <v>64.13</v>
      </c>
      <c r="H201" s="83">
        <v>0</v>
      </c>
      <c r="I201" s="83">
        <v>0</v>
      </c>
      <c r="J201" s="56">
        <f t="shared" ref="J201:J264" si="166">+H201+I201</f>
        <v>0</v>
      </c>
      <c r="K201" s="82">
        <v>2</v>
      </c>
      <c r="L201" s="82">
        <v>0</v>
      </c>
      <c r="M201" s="56">
        <f t="shared" ref="M201:M264" si="167">+K201+L201</f>
        <v>2</v>
      </c>
      <c r="N201" s="82">
        <v>0</v>
      </c>
      <c r="O201" s="83">
        <v>0</v>
      </c>
      <c r="P201" s="84">
        <f t="shared" ref="P201:P264" si="168">+N201+O201</f>
        <v>0</v>
      </c>
      <c r="Q201" s="84">
        <f t="shared" ref="Q201:Q264" si="169">+E201+H201+K201+N201</f>
        <v>46.75</v>
      </c>
      <c r="R201" s="84">
        <f t="shared" ref="R201:R264" si="170">+F201+I201+L201+O201</f>
        <v>19.38</v>
      </c>
      <c r="S201" s="56">
        <f t="shared" ref="S201:S264" si="171">+C201+D201+Q201+R201</f>
        <v>694.78</v>
      </c>
      <c r="T201" s="23"/>
      <c r="U201" s="23"/>
      <c r="V201" s="8">
        <v>44.75</v>
      </c>
      <c r="W201" s="8">
        <v>19.376999999999999</v>
      </c>
      <c r="Z201" s="8">
        <v>2</v>
      </c>
      <c r="AA201" s="8">
        <v>0</v>
      </c>
      <c r="AB201" s="8">
        <v>0</v>
      </c>
      <c r="AC201" s="8">
        <v>0</v>
      </c>
    </row>
    <row r="202" spans="1:29" ht="20.100000000000001" customHeight="1" x14ac:dyDescent="0.25">
      <c r="A202" s="33">
        <v>16</v>
      </c>
      <c r="B202" s="38" t="s">
        <v>145</v>
      </c>
      <c r="C202" s="64">
        <v>0</v>
      </c>
      <c r="D202" s="64">
        <v>0</v>
      </c>
      <c r="E202" s="82">
        <v>231.27</v>
      </c>
      <c r="F202" s="82">
        <v>60.934206000000003</v>
      </c>
      <c r="G202" s="56">
        <f t="shared" si="165"/>
        <v>292.204206</v>
      </c>
      <c r="H202" s="83">
        <v>0</v>
      </c>
      <c r="I202" s="83">
        <v>0</v>
      </c>
      <c r="J202" s="56">
        <f t="shared" si="166"/>
        <v>0</v>
      </c>
      <c r="K202" s="82">
        <v>0</v>
      </c>
      <c r="L202" s="82">
        <v>0</v>
      </c>
      <c r="M202" s="56">
        <f t="shared" si="167"/>
        <v>0</v>
      </c>
      <c r="N202" s="82">
        <v>19.23</v>
      </c>
      <c r="O202" s="83">
        <f>3.55+1</f>
        <v>4.55</v>
      </c>
      <c r="P202" s="84">
        <f t="shared" si="168"/>
        <v>23.78</v>
      </c>
      <c r="Q202" s="84">
        <f t="shared" si="169"/>
        <v>250.5</v>
      </c>
      <c r="R202" s="84">
        <f t="shared" si="170"/>
        <v>65.484206</v>
      </c>
      <c r="S202" s="56">
        <f t="shared" si="171"/>
        <v>315.98420599999997</v>
      </c>
      <c r="T202" s="23"/>
      <c r="U202" s="23"/>
      <c r="V202" s="8">
        <v>231.27</v>
      </c>
      <c r="W202" s="8">
        <v>60.934206000000003</v>
      </c>
      <c r="Z202" s="8">
        <v>0</v>
      </c>
      <c r="AA202" s="8">
        <v>0</v>
      </c>
      <c r="AB202" s="8">
        <v>19.23</v>
      </c>
      <c r="AC202" s="8">
        <v>4.55</v>
      </c>
    </row>
    <row r="203" spans="1:29" s="9" customFormat="1" ht="20.100000000000001" customHeight="1" x14ac:dyDescent="0.25">
      <c r="A203" s="35"/>
      <c r="B203" s="40" t="s">
        <v>140</v>
      </c>
      <c r="C203" s="85">
        <f t="shared" ref="C203:W203" si="172">SUM(C197:C202)</f>
        <v>4537</v>
      </c>
      <c r="D203" s="85">
        <f t="shared" si="172"/>
        <v>215</v>
      </c>
      <c r="E203" s="85">
        <f t="shared" si="172"/>
        <v>1053.77</v>
      </c>
      <c r="F203" s="85">
        <f t="shared" si="172"/>
        <v>308.27420599999999</v>
      </c>
      <c r="G203" s="85">
        <f t="shared" si="172"/>
        <v>1362.044206</v>
      </c>
      <c r="H203" s="85">
        <f t="shared" si="172"/>
        <v>0</v>
      </c>
      <c r="I203" s="85">
        <f t="shared" si="172"/>
        <v>0</v>
      </c>
      <c r="J203" s="85">
        <f t="shared" si="172"/>
        <v>0</v>
      </c>
      <c r="K203" s="85">
        <f t="shared" si="172"/>
        <v>31</v>
      </c>
      <c r="L203" s="85">
        <f t="shared" si="172"/>
        <v>0</v>
      </c>
      <c r="M203" s="85">
        <f t="shared" si="172"/>
        <v>31</v>
      </c>
      <c r="N203" s="85">
        <f t="shared" si="172"/>
        <v>50.230000000000004</v>
      </c>
      <c r="O203" s="85">
        <f t="shared" si="172"/>
        <v>14.670000000000002</v>
      </c>
      <c r="P203" s="85">
        <f t="shared" si="172"/>
        <v>64.900000000000006</v>
      </c>
      <c r="Q203" s="85">
        <f t="shared" si="172"/>
        <v>1135</v>
      </c>
      <c r="R203" s="85">
        <f t="shared" si="172"/>
        <v>322.94420600000001</v>
      </c>
      <c r="S203" s="85">
        <f t="shared" si="172"/>
        <v>6209.9442060000001</v>
      </c>
      <c r="T203" s="5"/>
      <c r="U203" s="5"/>
      <c r="V203" s="5">
        <f t="shared" si="172"/>
        <v>1053.77</v>
      </c>
      <c r="W203" s="5">
        <f t="shared" si="172"/>
        <v>308.26642000000004</v>
      </c>
      <c r="Z203" s="9">
        <v>31</v>
      </c>
      <c r="AA203" s="9">
        <v>0</v>
      </c>
      <c r="AB203" s="9">
        <v>50.230000000000004</v>
      </c>
      <c r="AC203" s="9">
        <v>14.670000000000002</v>
      </c>
    </row>
    <row r="204" spans="1:29" ht="20.100000000000001" customHeight="1" x14ac:dyDescent="0.25">
      <c r="A204" s="33">
        <v>17</v>
      </c>
      <c r="B204" s="38" t="s">
        <v>146</v>
      </c>
      <c r="C204" s="64">
        <v>3981.24</v>
      </c>
      <c r="D204" s="64">
        <v>4665.68</v>
      </c>
      <c r="E204" s="81">
        <f>838+51</f>
        <v>889</v>
      </c>
      <c r="F204" s="82">
        <v>116.119902</v>
      </c>
      <c r="G204" s="56">
        <f t="shared" si="165"/>
        <v>1005.119902</v>
      </c>
      <c r="H204" s="83">
        <v>0</v>
      </c>
      <c r="I204" s="83">
        <v>0</v>
      </c>
      <c r="J204" s="56">
        <f t="shared" si="166"/>
        <v>0</v>
      </c>
      <c r="K204" s="82">
        <v>0</v>
      </c>
      <c r="L204" s="82">
        <v>0</v>
      </c>
      <c r="M204" s="56">
        <f t="shared" si="167"/>
        <v>0</v>
      </c>
      <c r="N204" s="82">
        <f>35+5</f>
        <v>40</v>
      </c>
      <c r="O204" s="83">
        <f>6+2+2+5</f>
        <v>15</v>
      </c>
      <c r="P204" s="84">
        <f t="shared" si="168"/>
        <v>55</v>
      </c>
      <c r="Q204" s="84">
        <f t="shared" si="169"/>
        <v>929</v>
      </c>
      <c r="R204" s="84">
        <f t="shared" si="170"/>
        <v>131.119902</v>
      </c>
      <c r="S204" s="56">
        <f t="shared" si="171"/>
        <v>9707.0399020000004</v>
      </c>
      <c r="T204" s="23"/>
      <c r="U204" s="23"/>
      <c r="V204" s="8">
        <v>889</v>
      </c>
      <c r="W204" s="8">
        <v>116.119902</v>
      </c>
      <c r="Z204" s="8">
        <v>0</v>
      </c>
      <c r="AA204" s="8">
        <v>0</v>
      </c>
      <c r="AB204" s="8">
        <v>40</v>
      </c>
      <c r="AC204" s="8">
        <v>15</v>
      </c>
    </row>
    <row r="205" spans="1:29" ht="20.100000000000001" customHeight="1" x14ac:dyDescent="0.25">
      <c r="A205" s="33">
        <v>18</v>
      </c>
      <c r="B205" s="38" t="s">
        <v>147</v>
      </c>
      <c r="C205" s="64">
        <v>800</v>
      </c>
      <c r="D205" s="64">
        <v>100</v>
      </c>
      <c r="E205" s="81">
        <f>308+51</f>
        <v>359</v>
      </c>
      <c r="F205" s="82">
        <v>32.299999999999997</v>
      </c>
      <c r="G205" s="56">
        <f t="shared" si="165"/>
        <v>391.3</v>
      </c>
      <c r="H205" s="83">
        <v>0</v>
      </c>
      <c r="I205" s="83">
        <v>0</v>
      </c>
      <c r="J205" s="56">
        <f t="shared" si="166"/>
        <v>0</v>
      </c>
      <c r="K205" s="82">
        <v>0</v>
      </c>
      <c r="L205" s="82">
        <v>0</v>
      </c>
      <c r="M205" s="56">
        <f t="shared" si="167"/>
        <v>0</v>
      </c>
      <c r="N205" s="82">
        <f>28.52+10</f>
        <v>38.519999999999996</v>
      </c>
      <c r="O205" s="83">
        <f>15.81+3+2+5</f>
        <v>25.810000000000002</v>
      </c>
      <c r="P205" s="84">
        <f t="shared" si="168"/>
        <v>64.33</v>
      </c>
      <c r="Q205" s="84">
        <f t="shared" si="169"/>
        <v>397.52</v>
      </c>
      <c r="R205" s="84">
        <f t="shared" si="170"/>
        <v>58.11</v>
      </c>
      <c r="S205" s="56">
        <f t="shared" si="171"/>
        <v>1355.6299999999999</v>
      </c>
      <c r="T205" s="23"/>
      <c r="U205" s="23"/>
      <c r="V205" s="8">
        <v>359</v>
      </c>
      <c r="W205" s="8">
        <v>32.295000000000002</v>
      </c>
      <c r="Z205" s="8">
        <v>0</v>
      </c>
      <c r="AA205" s="8">
        <v>0</v>
      </c>
      <c r="AB205" s="8">
        <v>38.519999999999996</v>
      </c>
      <c r="AC205" s="8">
        <v>25.810000000000002</v>
      </c>
    </row>
    <row r="206" spans="1:29" ht="20.100000000000001" customHeight="1" x14ac:dyDescent="0.25">
      <c r="A206" s="33">
        <v>19</v>
      </c>
      <c r="B206" s="38" t="s">
        <v>148</v>
      </c>
      <c r="C206" s="64">
        <v>916.3</v>
      </c>
      <c r="D206" s="64">
        <v>0</v>
      </c>
      <c r="E206" s="82">
        <v>253.75</v>
      </c>
      <c r="F206" s="82">
        <v>15.5</v>
      </c>
      <c r="G206" s="56">
        <f t="shared" si="165"/>
        <v>269.25</v>
      </c>
      <c r="H206" s="83">
        <v>0</v>
      </c>
      <c r="I206" s="83">
        <v>0</v>
      </c>
      <c r="J206" s="56">
        <f t="shared" si="166"/>
        <v>0</v>
      </c>
      <c r="K206" s="82">
        <v>20</v>
      </c>
      <c r="L206" s="82">
        <v>0</v>
      </c>
      <c r="M206" s="56">
        <f t="shared" si="167"/>
        <v>20</v>
      </c>
      <c r="N206" s="82">
        <f>20+5</f>
        <v>25</v>
      </c>
      <c r="O206" s="83">
        <f>5.61+2</f>
        <v>7.61</v>
      </c>
      <c r="P206" s="84">
        <f t="shared" si="168"/>
        <v>32.61</v>
      </c>
      <c r="Q206" s="84">
        <f t="shared" si="169"/>
        <v>298.75</v>
      </c>
      <c r="R206" s="84">
        <f t="shared" si="170"/>
        <v>23.11</v>
      </c>
      <c r="S206" s="56">
        <f t="shared" si="171"/>
        <v>1238.1599999999999</v>
      </c>
      <c r="T206" s="23"/>
      <c r="U206" s="23"/>
      <c r="V206" s="8">
        <v>253.75</v>
      </c>
      <c r="W206" s="8">
        <v>15.5016</v>
      </c>
      <c r="Z206" s="8">
        <v>20</v>
      </c>
      <c r="AA206" s="8">
        <v>0</v>
      </c>
      <c r="AB206" s="8">
        <v>25</v>
      </c>
      <c r="AC206" s="8">
        <v>7.61</v>
      </c>
    </row>
    <row r="207" spans="1:29" s="9" customFormat="1" ht="20.100000000000001" customHeight="1" x14ac:dyDescent="0.25">
      <c r="A207" s="35"/>
      <c r="B207" s="40" t="s">
        <v>147</v>
      </c>
      <c r="C207" s="85">
        <f t="shared" ref="C207:W207" si="173">+C205+C206</f>
        <v>1716.3</v>
      </c>
      <c r="D207" s="85">
        <f t="shared" si="173"/>
        <v>100</v>
      </c>
      <c r="E207" s="85">
        <f t="shared" si="173"/>
        <v>612.75</v>
      </c>
      <c r="F207" s="85">
        <f t="shared" si="173"/>
        <v>47.8</v>
      </c>
      <c r="G207" s="85">
        <f t="shared" si="173"/>
        <v>660.55</v>
      </c>
      <c r="H207" s="85">
        <f t="shared" si="173"/>
        <v>0</v>
      </c>
      <c r="I207" s="85">
        <f t="shared" si="173"/>
        <v>0</v>
      </c>
      <c r="J207" s="85">
        <f t="shared" si="173"/>
        <v>0</v>
      </c>
      <c r="K207" s="85">
        <f t="shared" si="173"/>
        <v>20</v>
      </c>
      <c r="L207" s="85">
        <f t="shared" si="173"/>
        <v>0</v>
      </c>
      <c r="M207" s="85">
        <f t="shared" si="173"/>
        <v>20</v>
      </c>
      <c r="N207" s="85">
        <f t="shared" si="173"/>
        <v>63.519999999999996</v>
      </c>
      <c r="O207" s="85">
        <f t="shared" si="173"/>
        <v>33.42</v>
      </c>
      <c r="P207" s="85">
        <f t="shared" si="173"/>
        <v>96.94</v>
      </c>
      <c r="Q207" s="85">
        <f t="shared" si="173"/>
        <v>696.27</v>
      </c>
      <c r="R207" s="85">
        <f t="shared" si="173"/>
        <v>81.22</v>
      </c>
      <c r="S207" s="85">
        <f t="shared" si="173"/>
        <v>2593.79</v>
      </c>
      <c r="T207" s="5"/>
      <c r="U207" s="5"/>
      <c r="V207" s="5">
        <f t="shared" si="173"/>
        <v>612.75</v>
      </c>
      <c r="W207" s="5">
        <f t="shared" si="173"/>
        <v>47.796599999999998</v>
      </c>
      <c r="Z207" s="9">
        <v>20</v>
      </c>
      <c r="AA207" s="9">
        <v>0</v>
      </c>
      <c r="AB207" s="9">
        <v>63.519999999999996</v>
      </c>
      <c r="AC207" s="9">
        <v>33.42</v>
      </c>
    </row>
    <row r="208" spans="1:29" ht="20.100000000000001" customHeight="1" x14ac:dyDescent="0.25">
      <c r="A208" s="33">
        <v>20</v>
      </c>
      <c r="B208" s="38" t="s">
        <v>149</v>
      </c>
      <c r="C208" s="64">
        <v>1448.02</v>
      </c>
      <c r="D208" s="64">
        <v>55</v>
      </c>
      <c r="E208" s="81">
        <f>347+51</f>
        <v>398</v>
      </c>
      <c r="F208" s="82">
        <v>99.7</v>
      </c>
      <c r="G208" s="56">
        <f t="shared" si="165"/>
        <v>497.7</v>
      </c>
      <c r="H208" s="83">
        <v>0</v>
      </c>
      <c r="I208" s="83">
        <v>0</v>
      </c>
      <c r="J208" s="56">
        <f t="shared" si="166"/>
        <v>0</v>
      </c>
      <c r="K208" s="82">
        <v>10.02</v>
      </c>
      <c r="L208" s="82">
        <v>2.25</v>
      </c>
      <c r="M208" s="56">
        <f t="shared" si="167"/>
        <v>12.27</v>
      </c>
      <c r="N208" s="82">
        <f>16+6</f>
        <v>22</v>
      </c>
      <c r="O208" s="83">
        <f>5.5+1+2</f>
        <v>8.5</v>
      </c>
      <c r="P208" s="84">
        <f t="shared" si="168"/>
        <v>30.5</v>
      </c>
      <c r="Q208" s="84">
        <f t="shared" si="169"/>
        <v>430.02</v>
      </c>
      <c r="R208" s="84">
        <f t="shared" si="170"/>
        <v>110.45</v>
      </c>
      <c r="S208" s="56">
        <f t="shared" si="171"/>
        <v>2043.49</v>
      </c>
      <c r="T208" s="23"/>
      <c r="U208" s="23"/>
      <c r="V208" s="8">
        <v>398</v>
      </c>
      <c r="W208" s="8">
        <v>99.702591999999996</v>
      </c>
      <c r="Z208" s="8">
        <v>10.02</v>
      </c>
      <c r="AA208" s="8">
        <v>2.25</v>
      </c>
      <c r="AB208" s="8">
        <v>22</v>
      </c>
      <c r="AC208" s="8">
        <v>8.5</v>
      </c>
    </row>
    <row r="209" spans="1:29" ht="20.100000000000001" customHeight="1" x14ac:dyDescent="0.25">
      <c r="A209" s="33">
        <v>21</v>
      </c>
      <c r="B209" s="38" t="s">
        <v>150</v>
      </c>
      <c r="C209" s="64">
        <v>2068</v>
      </c>
      <c r="D209" s="64">
        <v>0</v>
      </c>
      <c r="E209" s="82">
        <v>44</v>
      </c>
      <c r="F209" s="82">
        <v>7.75</v>
      </c>
      <c r="G209" s="56">
        <f t="shared" si="165"/>
        <v>51.75</v>
      </c>
      <c r="H209" s="83">
        <v>0</v>
      </c>
      <c r="I209" s="83">
        <v>0</v>
      </c>
      <c r="J209" s="56">
        <f t="shared" si="166"/>
        <v>0</v>
      </c>
      <c r="K209" s="82">
        <v>0</v>
      </c>
      <c r="L209" s="82">
        <v>0</v>
      </c>
      <c r="M209" s="56">
        <f t="shared" si="167"/>
        <v>0</v>
      </c>
      <c r="N209" s="82">
        <v>0</v>
      </c>
      <c r="O209" s="83">
        <v>0</v>
      </c>
      <c r="P209" s="84">
        <f t="shared" si="168"/>
        <v>0</v>
      </c>
      <c r="Q209" s="84">
        <f t="shared" si="169"/>
        <v>44</v>
      </c>
      <c r="R209" s="84">
        <f t="shared" si="170"/>
        <v>7.75</v>
      </c>
      <c r="S209" s="56">
        <f t="shared" si="171"/>
        <v>2119.75</v>
      </c>
      <c r="T209" s="23"/>
      <c r="U209" s="23"/>
      <c r="V209" s="8">
        <v>44</v>
      </c>
      <c r="W209" s="8">
        <v>7.7507999999999999</v>
      </c>
      <c r="Z209" s="8">
        <v>0</v>
      </c>
      <c r="AA209" s="8">
        <v>0</v>
      </c>
      <c r="AB209" s="8">
        <v>0</v>
      </c>
      <c r="AC209" s="8">
        <v>0</v>
      </c>
    </row>
    <row r="210" spans="1:29" ht="20.100000000000001" customHeight="1" x14ac:dyDescent="0.25">
      <c r="A210" s="33">
        <v>22</v>
      </c>
      <c r="B210" s="38" t="s">
        <v>151</v>
      </c>
      <c r="C210" s="64">
        <v>0</v>
      </c>
      <c r="D210" s="64">
        <v>0</v>
      </c>
      <c r="E210" s="82">
        <v>87</v>
      </c>
      <c r="F210" s="82">
        <v>48.99</v>
      </c>
      <c r="G210" s="56">
        <f t="shared" si="165"/>
        <v>135.99</v>
      </c>
      <c r="H210" s="83">
        <v>0</v>
      </c>
      <c r="I210" s="83">
        <v>0</v>
      </c>
      <c r="J210" s="56">
        <f t="shared" si="166"/>
        <v>0</v>
      </c>
      <c r="K210" s="82">
        <v>0</v>
      </c>
      <c r="L210" s="82">
        <v>0</v>
      </c>
      <c r="M210" s="56">
        <f t="shared" si="167"/>
        <v>0</v>
      </c>
      <c r="N210" s="82">
        <v>6</v>
      </c>
      <c r="O210" s="83">
        <f>0.3+2</f>
        <v>2.2999999999999998</v>
      </c>
      <c r="P210" s="84">
        <f t="shared" si="168"/>
        <v>8.3000000000000007</v>
      </c>
      <c r="Q210" s="84">
        <f t="shared" si="169"/>
        <v>93</v>
      </c>
      <c r="R210" s="84">
        <f t="shared" si="170"/>
        <v>51.29</v>
      </c>
      <c r="S210" s="56">
        <f t="shared" si="171"/>
        <v>144.29</v>
      </c>
      <c r="T210" s="23"/>
      <c r="U210" s="23"/>
      <c r="V210" s="8">
        <v>87</v>
      </c>
      <c r="W210" s="8">
        <v>48.988</v>
      </c>
      <c r="Z210" s="8">
        <v>0</v>
      </c>
      <c r="AA210" s="8">
        <v>0</v>
      </c>
      <c r="AB210" s="8">
        <v>6</v>
      </c>
      <c r="AC210" s="8">
        <v>2.2999999999999998</v>
      </c>
    </row>
    <row r="211" spans="1:29" s="9" customFormat="1" ht="20.100000000000001" customHeight="1" x14ac:dyDescent="0.25">
      <c r="A211" s="35"/>
      <c r="B211" s="40" t="s">
        <v>149</v>
      </c>
      <c r="C211" s="85">
        <f t="shared" ref="C211:W211" si="174">+C208+C209+C210</f>
        <v>3516.02</v>
      </c>
      <c r="D211" s="85">
        <f t="shared" si="174"/>
        <v>55</v>
      </c>
      <c r="E211" s="85">
        <f t="shared" si="174"/>
        <v>529</v>
      </c>
      <c r="F211" s="85">
        <f t="shared" si="174"/>
        <v>156.44</v>
      </c>
      <c r="G211" s="85">
        <f t="shared" si="174"/>
        <v>685.44</v>
      </c>
      <c r="H211" s="85">
        <f t="shared" si="174"/>
        <v>0</v>
      </c>
      <c r="I211" s="85">
        <f t="shared" si="174"/>
        <v>0</v>
      </c>
      <c r="J211" s="85">
        <f t="shared" si="174"/>
        <v>0</v>
      </c>
      <c r="K211" s="85">
        <f t="shared" si="174"/>
        <v>10.02</v>
      </c>
      <c r="L211" s="85">
        <f t="shared" si="174"/>
        <v>2.25</v>
      </c>
      <c r="M211" s="85">
        <f t="shared" si="174"/>
        <v>12.27</v>
      </c>
      <c r="N211" s="85">
        <f t="shared" si="174"/>
        <v>28</v>
      </c>
      <c r="O211" s="85">
        <f t="shared" si="174"/>
        <v>10.8</v>
      </c>
      <c r="P211" s="85">
        <f t="shared" si="174"/>
        <v>38.799999999999997</v>
      </c>
      <c r="Q211" s="85">
        <f t="shared" si="174"/>
        <v>567.02</v>
      </c>
      <c r="R211" s="85">
        <f t="shared" si="174"/>
        <v>169.49</v>
      </c>
      <c r="S211" s="85">
        <f t="shared" si="174"/>
        <v>4307.53</v>
      </c>
      <c r="T211" s="5"/>
      <c r="U211" s="5"/>
      <c r="V211" s="5">
        <f t="shared" si="174"/>
        <v>529</v>
      </c>
      <c r="W211" s="5">
        <f t="shared" si="174"/>
        <v>156.44139200000001</v>
      </c>
      <c r="Z211" s="9">
        <v>10.02</v>
      </c>
      <c r="AA211" s="9">
        <v>2.25</v>
      </c>
      <c r="AB211" s="9">
        <v>28</v>
      </c>
      <c r="AC211" s="9">
        <v>10.8</v>
      </c>
    </row>
    <row r="212" spans="1:29" ht="20.100000000000001" customHeight="1" x14ac:dyDescent="0.25">
      <c r="A212" s="33">
        <v>23</v>
      </c>
      <c r="B212" s="38" t="s">
        <v>152</v>
      </c>
      <c r="C212" s="64">
        <v>248.26</v>
      </c>
      <c r="D212" s="64">
        <v>0</v>
      </c>
      <c r="E212" s="82">
        <v>233.5</v>
      </c>
      <c r="F212" s="82">
        <v>61.24</v>
      </c>
      <c r="G212" s="56">
        <f t="shared" si="165"/>
        <v>294.74</v>
      </c>
      <c r="H212" s="83">
        <v>0</v>
      </c>
      <c r="I212" s="83">
        <v>0</v>
      </c>
      <c r="J212" s="56">
        <f t="shared" si="166"/>
        <v>0</v>
      </c>
      <c r="K212" s="86">
        <v>0</v>
      </c>
      <c r="L212" s="86">
        <v>0</v>
      </c>
      <c r="M212" s="56">
        <f t="shared" si="167"/>
        <v>0</v>
      </c>
      <c r="N212" s="82">
        <f>19.1+4+2</f>
        <v>25.1</v>
      </c>
      <c r="O212" s="83">
        <f>15.6+2.4</f>
        <v>18</v>
      </c>
      <c r="P212" s="84">
        <f t="shared" si="168"/>
        <v>43.1</v>
      </c>
      <c r="Q212" s="84">
        <f t="shared" si="169"/>
        <v>258.60000000000002</v>
      </c>
      <c r="R212" s="84">
        <f t="shared" si="170"/>
        <v>79.240000000000009</v>
      </c>
      <c r="S212" s="56">
        <f t="shared" si="171"/>
        <v>586.1</v>
      </c>
      <c r="T212" s="23"/>
      <c r="U212" s="23"/>
      <c r="V212" s="8">
        <v>233.5</v>
      </c>
      <c r="W212" s="8">
        <v>61.244237999999996</v>
      </c>
      <c r="Z212" s="8">
        <v>0</v>
      </c>
      <c r="AA212" s="8">
        <v>0</v>
      </c>
      <c r="AB212" s="8">
        <v>25.1</v>
      </c>
      <c r="AC212" s="8">
        <v>18</v>
      </c>
    </row>
    <row r="213" spans="1:29" ht="20.100000000000001" customHeight="1" x14ac:dyDescent="0.25">
      <c r="A213" s="33">
        <v>24</v>
      </c>
      <c r="B213" s="38" t="s">
        <v>153</v>
      </c>
      <c r="C213" s="64">
        <v>1034</v>
      </c>
      <c r="D213" s="64">
        <v>50</v>
      </c>
      <c r="E213" s="82">
        <v>433.77</v>
      </c>
      <c r="F213" s="82">
        <v>75.52</v>
      </c>
      <c r="G213" s="56">
        <f t="shared" si="165"/>
        <v>509.28999999999996</v>
      </c>
      <c r="H213" s="83">
        <v>0</v>
      </c>
      <c r="I213" s="83">
        <v>0</v>
      </c>
      <c r="J213" s="56">
        <f t="shared" si="166"/>
        <v>0</v>
      </c>
      <c r="K213" s="86">
        <v>0</v>
      </c>
      <c r="L213" s="86">
        <v>0</v>
      </c>
      <c r="M213" s="56">
        <f t="shared" si="167"/>
        <v>0</v>
      </c>
      <c r="N213" s="82">
        <f>6.55+2</f>
        <v>8.5500000000000007</v>
      </c>
      <c r="O213" s="83">
        <f>4+2</f>
        <v>6</v>
      </c>
      <c r="P213" s="84">
        <f t="shared" si="168"/>
        <v>14.55</v>
      </c>
      <c r="Q213" s="84">
        <f t="shared" si="169"/>
        <v>442.32</v>
      </c>
      <c r="R213" s="84">
        <f t="shared" si="170"/>
        <v>81.52</v>
      </c>
      <c r="S213" s="56">
        <f t="shared" si="171"/>
        <v>1607.84</v>
      </c>
      <c r="T213" s="23"/>
      <c r="U213" s="23"/>
      <c r="V213" s="8">
        <v>433.77</v>
      </c>
      <c r="W213" s="8">
        <v>75.518628000000007</v>
      </c>
      <c r="Z213" s="8">
        <v>0</v>
      </c>
      <c r="AA213" s="8">
        <v>0</v>
      </c>
      <c r="AB213" s="8">
        <v>8.5500000000000007</v>
      </c>
      <c r="AC213" s="8">
        <v>6</v>
      </c>
    </row>
    <row r="214" spans="1:29" ht="20.100000000000001" customHeight="1" x14ac:dyDescent="0.25">
      <c r="A214" s="33">
        <v>25</v>
      </c>
      <c r="B214" s="38" t="s">
        <v>154</v>
      </c>
      <c r="C214" s="64">
        <v>792</v>
      </c>
      <c r="D214" s="64">
        <v>0</v>
      </c>
      <c r="E214" s="82">
        <v>151.69999999999999</v>
      </c>
      <c r="F214" s="82">
        <v>8.5</v>
      </c>
      <c r="G214" s="56">
        <f t="shared" si="165"/>
        <v>160.19999999999999</v>
      </c>
      <c r="H214" s="83">
        <v>0</v>
      </c>
      <c r="I214" s="83">
        <v>0</v>
      </c>
      <c r="J214" s="56">
        <f t="shared" si="166"/>
        <v>0</v>
      </c>
      <c r="K214" s="86">
        <v>0</v>
      </c>
      <c r="L214" s="86">
        <v>0</v>
      </c>
      <c r="M214" s="56">
        <f t="shared" si="167"/>
        <v>0</v>
      </c>
      <c r="N214" s="82">
        <f>4.95+3</f>
        <v>7.95</v>
      </c>
      <c r="O214" s="83">
        <f>2.4+2</f>
        <v>4.4000000000000004</v>
      </c>
      <c r="P214" s="84">
        <f t="shared" si="168"/>
        <v>12.350000000000001</v>
      </c>
      <c r="Q214" s="84">
        <f t="shared" si="169"/>
        <v>159.64999999999998</v>
      </c>
      <c r="R214" s="84">
        <f t="shared" si="170"/>
        <v>12.9</v>
      </c>
      <c r="S214" s="56">
        <f t="shared" si="171"/>
        <v>964.55</v>
      </c>
      <c r="T214" s="23"/>
      <c r="U214" s="23"/>
      <c r="V214" s="8">
        <v>151.69999999999999</v>
      </c>
      <c r="W214" s="8">
        <v>8.5</v>
      </c>
      <c r="Z214" s="8">
        <v>0</v>
      </c>
      <c r="AA214" s="8">
        <v>0</v>
      </c>
      <c r="AB214" s="8">
        <v>7.95</v>
      </c>
      <c r="AC214" s="8">
        <v>4.4000000000000004</v>
      </c>
    </row>
    <row r="215" spans="1:29" s="9" customFormat="1" ht="20.100000000000001" customHeight="1" x14ac:dyDescent="0.25">
      <c r="A215" s="35"/>
      <c r="B215" s="40" t="s">
        <v>153</v>
      </c>
      <c r="C215" s="85">
        <f t="shared" ref="C215:W215" si="175">+C213+C214</f>
        <v>1826</v>
      </c>
      <c r="D215" s="85">
        <f t="shared" si="175"/>
        <v>50</v>
      </c>
      <c r="E215" s="85">
        <f t="shared" si="175"/>
        <v>585.47</v>
      </c>
      <c r="F215" s="85">
        <f t="shared" si="175"/>
        <v>84.02</v>
      </c>
      <c r="G215" s="85">
        <f t="shared" si="175"/>
        <v>669.49</v>
      </c>
      <c r="H215" s="85">
        <f t="shared" si="175"/>
        <v>0</v>
      </c>
      <c r="I215" s="85">
        <f t="shared" si="175"/>
        <v>0</v>
      </c>
      <c r="J215" s="85">
        <f t="shared" si="175"/>
        <v>0</v>
      </c>
      <c r="K215" s="85">
        <f t="shared" si="175"/>
        <v>0</v>
      </c>
      <c r="L215" s="85">
        <f t="shared" si="175"/>
        <v>0</v>
      </c>
      <c r="M215" s="85">
        <f t="shared" si="175"/>
        <v>0</v>
      </c>
      <c r="N215" s="85">
        <f t="shared" si="175"/>
        <v>16.5</v>
      </c>
      <c r="O215" s="85">
        <f t="shared" si="175"/>
        <v>10.4</v>
      </c>
      <c r="P215" s="85">
        <f t="shared" si="175"/>
        <v>26.900000000000002</v>
      </c>
      <c r="Q215" s="85">
        <f t="shared" si="175"/>
        <v>601.97</v>
      </c>
      <c r="R215" s="85">
        <f t="shared" si="175"/>
        <v>94.42</v>
      </c>
      <c r="S215" s="85">
        <f t="shared" si="175"/>
        <v>2572.39</v>
      </c>
      <c r="T215" s="5"/>
      <c r="U215" s="5"/>
      <c r="V215" s="5">
        <f t="shared" si="175"/>
        <v>585.47</v>
      </c>
      <c r="W215" s="5">
        <f t="shared" si="175"/>
        <v>84.018628000000007</v>
      </c>
      <c r="Z215" s="9">
        <v>0</v>
      </c>
      <c r="AA215" s="9">
        <v>0</v>
      </c>
      <c r="AB215" s="9">
        <v>16.5</v>
      </c>
      <c r="AC215" s="9">
        <v>10.4</v>
      </c>
    </row>
    <row r="216" spans="1:29" ht="20.100000000000001" customHeight="1" x14ac:dyDescent="0.25">
      <c r="A216" s="33">
        <v>26</v>
      </c>
      <c r="B216" s="38" t="s">
        <v>155</v>
      </c>
      <c r="C216" s="64">
        <v>1450</v>
      </c>
      <c r="D216" s="64">
        <v>265.24</v>
      </c>
      <c r="E216" s="81">
        <f>340+51</f>
        <v>391</v>
      </c>
      <c r="F216" s="82">
        <v>45.21</v>
      </c>
      <c r="G216" s="56">
        <f t="shared" si="165"/>
        <v>436.21</v>
      </c>
      <c r="H216" s="83">
        <v>0</v>
      </c>
      <c r="I216" s="83">
        <v>0</v>
      </c>
      <c r="J216" s="56">
        <f t="shared" si="166"/>
        <v>0</v>
      </c>
      <c r="K216" s="86">
        <v>0</v>
      </c>
      <c r="L216" s="86">
        <v>0</v>
      </c>
      <c r="M216" s="56">
        <f t="shared" si="167"/>
        <v>0</v>
      </c>
      <c r="N216" s="82">
        <f>10+12</f>
        <v>22</v>
      </c>
      <c r="O216" s="83">
        <f>4+2+1+5</f>
        <v>12</v>
      </c>
      <c r="P216" s="84">
        <f t="shared" si="168"/>
        <v>34</v>
      </c>
      <c r="Q216" s="84">
        <f t="shared" si="169"/>
        <v>413</v>
      </c>
      <c r="R216" s="84">
        <f t="shared" si="170"/>
        <v>57.21</v>
      </c>
      <c r="S216" s="56">
        <f t="shared" si="171"/>
        <v>2185.4499999999998</v>
      </c>
      <c r="T216" s="23"/>
      <c r="U216" s="23"/>
      <c r="V216" s="8">
        <v>391</v>
      </c>
      <c r="W216" s="8">
        <v>45.213000000000001</v>
      </c>
      <c r="Z216" s="8">
        <v>0</v>
      </c>
      <c r="AA216" s="8">
        <v>0</v>
      </c>
      <c r="AB216" s="8">
        <v>22</v>
      </c>
      <c r="AC216" s="8">
        <v>12</v>
      </c>
    </row>
    <row r="217" spans="1:29" ht="20.100000000000001" customHeight="1" x14ac:dyDescent="0.25">
      <c r="A217" s="33">
        <v>27</v>
      </c>
      <c r="B217" s="38" t="s">
        <v>156</v>
      </c>
      <c r="C217" s="64">
        <v>3014</v>
      </c>
      <c r="D217" s="64">
        <v>0</v>
      </c>
      <c r="E217" s="82">
        <v>528.66999999999996</v>
      </c>
      <c r="F217" s="82">
        <v>47.59</v>
      </c>
      <c r="G217" s="56">
        <f t="shared" si="165"/>
        <v>576.26</v>
      </c>
      <c r="H217" s="83">
        <v>0</v>
      </c>
      <c r="I217" s="83">
        <v>10</v>
      </c>
      <c r="J217" s="56">
        <f t="shared" si="166"/>
        <v>10</v>
      </c>
      <c r="K217" s="82">
        <v>76.87</v>
      </c>
      <c r="L217" s="82">
        <v>10.210000000000001</v>
      </c>
      <c r="M217" s="56">
        <f t="shared" si="167"/>
        <v>87.080000000000013</v>
      </c>
      <c r="N217" s="82">
        <f>51.23+8</f>
        <v>59.23</v>
      </c>
      <c r="O217" s="83">
        <f>5.87+3+2</f>
        <v>10.870000000000001</v>
      </c>
      <c r="P217" s="84">
        <f t="shared" si="168"/>
        <v>70.099999999999994</v>
      </c>
      <c r="Q217" s="84">
        <f t="shared" si="169"/>
        <v>664.77</v>
      </c>
      <c r="R217" s="84">
        <f t="shared" si="170"/>
        <v>78.670000000000016</v>
      </c>
      <c r="S217" s="56">
        <f t="shared" si="171"/>
        <v>3757.44</v>
      </c>
      <c r="T217" s="23"/>
      <c r="U217" s="23"/>
      <c r="V217" s="8">
        <v>528.66999999999996</v>
      </c>
      <c r="W217" s="8">
        <v>47.59</v>
      </c>
      <c r="Z217" s="8">
        <v>76.87</v>
      </c>
      <c r="AA217" s="8">
        <v>10.210000000000001</v>
      </c>
      <c r="AB217" s="8">
        <v>59.23</v>
      </c>
      <c r="AC217" s="8">
        <v>10.870000000000001</v>
      </c>
    </row>
    <row r="218" spans="1:29" ht="20.100000000000001" customHeight="1" x14ac:dyDescent="0.25">
      <c r="A218" s="33">
        <v>28</v>
      </c>
      <c r="B218" s="38" t="s">
        <v>157</v>
      </c>
      <c r="C218" s="64">
        <v>0</v>
      </c>
      <c r="D218" s="64">
        <v>0</v>
      </c>
      <c r="E218" s="82">
        <v>255.57</v>
      </c>
      <c r="F218" s="82">
        <v>11.99</v>
      </c>
      <c r="G218" s="56">
        <f t="shared" si="165"/>
        <v>267.56</v>
      </c>
      <c r="H218" s="83">
        <v>29.97</v>
      </c>
      <c r="I218" s="83">
        <v>0</v>
      </c>
      <c r="J218" s="56">
        <f t="shared" si="166"/>
        <v>29.97</v>
      </c>
      <c r="K218" s="82">
        <v>19.95</v>
      </c>
      <c r="L218" s="82">
        <v>0</v>
      </c>
      <c r="M218" s="56">
        <f t="shared" si="167"/>
        <v>19.95</v>
      </c>
      <c r="N218" s="82">
        <f>14.38+8</f>
        <v>22.380000000000003</v>
      </c>
      <c r="O218" s="83">
        <f>0.92+3+2</f>
        <v>5.92</v>
      </c>
      <c r="P218" s="84">
        <f t="shared" si="168"/>
        <v>28.300000000000004</v>
      </c>
      <c r="Q218" s="84">
        <f t="shared" si="169"/>
        <v>327.86999999999995</v>
      </c>
      <c r="R218" s="84">
        <f t="shared" si="170"/>
        <v>17.91</v>
      </c>
      <c r="S218" s="56">
        <f t="shared" si="171"/>
        <v>345.78</v>
      </c>
      <c r="T218" s="23"/>
      <c r="U218" s="23"/>
      <c r="V218" s="8">
        <v>255.57</v>
      </c>
      <c r="W218" s="8">
        <v>11.99</v>
      </c>
      <c r="Z218" s="8">
        <v>19.95</v>
      </c>
      <c r="AA218" s="8">
        <v>0</v>
      </c>
      <c r="AB218" s="8">
        <v>22.380000000000003</v>
      </c>
      <c r="AC218" s="8">
        <v>5.92</v>
      </c>
    </row>
    <row r="219" spans="1:29" s="9" customFormat="1" ht="20.100000000000001" customHeight="1" x14ac:dyDescent="0.25">
      <c r="A219" s="35"/>
      <c r="B219" s="40" t="s">
        <v>155</v>
      </c>
      <c r="C219" s="85">
        <f t="shared" ref="C219:X219" si="176">+C216+C217+C218</f>
        <v>4464</v>
      </c>
      <c r="D219" s="85">
        <f t="shared" si="176"/>
        <v>265.24</v>
      </c>
      <c r="E219" s="85">
        <f t="shared" si="176"/>
        <v>1175.24</v>
      </c>
      <c r="F219" s="85">
        <f t="shared" si="176"/>
        <v>104.79</v>
      </c>
      <c r="G219" s="85">
        <f t="shared" si="176"/>
        <v>1280.03</v>
      </c>
      <c r="H219" s="85">
        <f t="shared" si="176"/>
        <v>29.97</v>
      </c>
      <c r="I219" s="85">
        <f t="shared" si="176"/>
        <v>10</v>
      </c>
      <c r="J219" s="85">
        <f t="shared" si="176"/>
        <v>39.97</v>
      </c>
      <c r="K219" s="85">
        <f t="shared" si="176"/>
        <v>96.820000000000007</v>
      </c>
      <c r="L219" s="85">
        <f t="shared" si="176"/>
        <v>10.210000000000001</v>
      </c>
      <c r="M219" s="85">
        <f t="shared" si="176"/>
        <v>107.03000000000002</v>
      </c>
      <c r="N219" s="85">
        <f t="shared" si="176"/>
        <v>103.60999999999999</v>
      </c>
      <c r="O219" s="85">
        <f t="shared" si="176"/>
        <v>28.79</v>
      </c>
      <c r="P219" s="85">
        <f t="shared" si="176"/>
        <v>132.4</v>
      </c>
      <c r="Q219" s="85">
        <f t="shared" si="176"/>
        <v>1405.6399999999999</v>
      </c>
      <c r="R219" s="85">
        <f t="shared" si="176"/>
        <v>153.79000000000002</v>
      </c>
      <c r="S219" s="85">
        <f t="shared" si="176"/>
        <v>6288.6699999999992</v>
      </c>
      <c r="T219" s="5"/>
      <c r="U219" s="5"/>
      <c r="V219" s="5">
        <f t="shared" si="176"/>
        <v>1175.24</v>
      </c>
      <c r="W219" s="5">
        <f t="shared" si="176"/>
        <v>104.79299999999999</v>
      </c>
      <c r="X219" s="5">
        <f t="shared" si="176"/>
        <v>0</v>
      </c>
      <c r="Z219" s="9">
        <v>96.820000000000007</v>
      </c>
      <c r="AA219" s="9">
        <v>10.210000000000001</v>
      </c>
      <c r="AB219" s="9">
        <v>103.60999999999999</v>
      </c>
      <c r="AC219" s="9">
        <v>28.79</v>
      </c>
    </row>
    <row r="220" spans="1:29" ht="20.100000000000001" customHeight="1" x14ac:dyDescent="0.25">
      <c r="A220" s="33">
        <v>29</v>
      </c>
      <c r="B220" s="38" t="s">
        <v>158</v>
      </c>
      <c r="C220" s="64">
        <v>785</v>
      </c>
      <c r="D220" s="64">
        <v>0</v>
      </c>
      <c r="E220" s="81">
        <f>583+51</f>
        <v>634</v>
      </c>
      <c r="F220" s="82">
        <v>167.56671800000001</v>
      </c>
      <c r="G220" s="56">
        <f t="shared" si="165"/>
        <v>801.56671800000004</v>
      </c>
      <c r="H220" s="83">
        <v>0</v>
      </c>
      <c r="I220" s="83">
        <v>0</v>
      </c>
      <c r="J220" s="56">
        <f t="shared" si="166"/>
        <v>0</v>
      </c>
      <c r="K220" s="82">
        <v>10</v>
      </c>
      <c r="L220" s="82">
        <v>5.99</v>
      </c>
      <c r="M220" s="56">
        <f t="shared" si="167"/>
        <v>15.99</v>
      </c>
      <c r="N220" s="82">
        <f>24+20</f>
        <v>44</v>
      </c>
      <c r="O220" s="83">
        <f>18+10+5</f>
        <v>33</v>
      </c>
      <c r="P220" s="84">
        <f t="shared" si="168"/>
        <v>77</v>
      </c>
      <c r="Q220" s="84">
        <f t="shared" si="169"/>
        <v>688</v>
      </c>
      <c r="R220" s="84">
        <f t="shared" si="170"/>
        <v>206.55671800000002</v>
      </c>
      <c r="S220" s="56">
        <f t="shared" si="171"/>
        <v>1679.556718</v>
      </c>
      <c r="T220" s="23"/>
      <c r="U220" s="23"/>
      <c r="V220" s="8">
        <v>634</v>
      </c>
      <c r="W220" s="8">
        <v>167.56671800000001</v>
      </c>
      <c r="Z220" s="8">
        <v>10</v>
      </c>
      <c r="AA220" s="8">
        <v>5.99</v>
      </c>
      <c r="AB220" s="8">
        <v>44</v>
      </c>
      <c r="AC220" s="8">
        <v>33</v>
      </c>
    </row>
    <row r="221" spans="1:29" ht="20.100000000000001" customHeight="1" x14ac:dyDescent="0.25">
      <c r="A221" s="33">
        <v>30</v>
      </c>
      <c r="B221" s="38" t="s">
        <v>160</v>
      </c>
      <c r="C221" s="64">
        <v>0</v>
      </c>
      <c r="D221" s="64">
        <v>0</v>
      </c>
      <c r="E221" s="82">
        <v>3319.82</v>
      </c>
      <c r="F221" s="82">
        <v>375.25</v>
      </c>
      <c r="G221" s="56">
        <f t="shared" si="165"/>
        <v>3695.07</v>
      </c>
      <c r="H221" s="83">
        <v>421</v>
      </c>
      <c r="I221" s="83">
        <v>132</v>
      </c>
      <c r="J221" s="56">
        <f t="shared" si="166"/>
        <v>553</v>
      </c>
      <c r="K221" s="82">
        <v>0</v>
      </c>
      <c r="L221" s="82">
        <v>0</v>
      </c>
      <c r="M221" s="56">
        <f t="shared" si="167"/>
        <v>0</v>
      </c>
      <c r="N221" s="82">
        <f>465+33</f>
        <v>498</v>
      </c>
      <c r="O221" s="83">
        <f>46+20+3.42</f>
        <v>69.42</v>
      </c>
      <c r="P221" s="84">
        <f t="shared" si="168"/>
        <v>567.41999999999996</v>
      </c>
      <c r="Q221" s="84">
        <f t="shared" si="169"/>
        <v>4238.82</v>
      </c>
      <c r="R221" s="84">
        <f t="shared" si="170"/>
        <v>576.66999999999996</v>
      </c>
      <c r="S221" s="56">
        <f t="shared" si="171"/>
        <v>4815.49</v>
      </c>
      <c r="T221" s="23"/>
      <c r="U221" s="23"/>
      <c r="V221" s="8">
        <v>3319.82</v>
      </c>
      <c r="W221" s="8">
        <v>375.25</v>
      </c>
      <c r="Z221" s="8">
        <v>0</v>
      </c>
      <c r="AA221" s="8">
        <v>0</v>
      </c>
      <c r="AB221" s="8">
        <v>498</v>
      </c>
      <c r="AC221" s="8">
        <v>69.42</v>
      </c>
    </row>
    <row r="222" spans="1:29" s="10" customFormat="1" ht="20.100000000000001" customHeight="1" x14ac:dyDescent="0.25">
      <c r="A222" s="41" t="s">
        <v>231</v>
      </c>
      <c r="B222" s="48" t="s">
        <v>159</v>
      </c>
      <c r="C222" s="87">
        <f t="shared" ref="C222:R222" si="177">C221+C220+C219+C215+C212+C211+C207+C204+C203+C196+C195+C194+C193+C190+C189+C185</f>
        <v>51815.689999999995</v>
      </c>
      <c r="D222" s="87">
        <f t="shared" si="177"/>
        <v>15207.19</v>
      </c>
      <c r="E222" s="87">
        <f t="shared" si="177"/>
        <v>14420</v>
      </c>
      <c r="F222" s="87">
        <f t="shared" si="177"/>
        <v>2469.9962620000001</v>
      </c>
      <c r="G222" s="87">
        <f t="shared" si="177"/>
        <v>16889.996261999997</v>
      </c>
      <c r="H222" s="87">
        <f t="shared" si="177"/>
        <v>3215</v>
      </c>
      <c r="I222" s="87">
        <f t="shared" si="177"/>
        <v>1161</v>
      </c>
      <c r="J222" s="87">
        <f t="shared" si="177"/>
        <v>4376</v>
      </c>
      <c r="K222" s="87">
        <f t="shared" si="177"/>
        <v>687</v>
      </c>
      <c r="L222" s="87">
        <f t="shared" si="177"/>
        <v>215</v>
      </c>
      <c r="M222" s="87">
        <f t="shared" si="177"/>
        <v>902</v>
      </c>
      <c r="N222" s="87">
        <f t="shared" si="177"/>
        <v>1372</v>
      </c>
      <c r="O222" s="87">
        <f t="shared" si="177"/>
        <v>460.00000000000006</v>
      </c>
      <c r="P222" s="87">
        <f t="shared" si="177"/>
        <v>1832</v>
      </c>
      <c r="Q222" s="87">
        <f t="shared" si="177"/>
        <v>19694</v>
      </c>
      <c r="R222" s="87">
        <f t="shared" si="177"/>
        <v>4305.9962619999997</v>
      </c>
      <c r="S222" s="87">
        <f t="shared" ref="R222:S222" si="178">S221+S220+S219+S215+S212+S211+S207+S204+S203+S196+S195+S194+S193+S190+S189+S185</f>
        <v>91022.876261999991</v>
      </c>
      <c r="T222" s="16"/>
      <c r="U222" s="16"/>
      <c r="V222" s="16">
        <f t="shared" ref="V222" si="179">V221+V220+V219+V215+V212+V211+V207+V204+V203+V196+V195+V194+V193+V190+V189+V185</f>
        <v>14420</v>
      </c>
      <c r="W222" s="16">
        <f t="shared" ref="W222" si="180">W221+W220+W219+W215+W212+W211+W207+W204+W203+W196+W195+W194+W193+W190+W189+W185</f>
        <v>2469.9963560000006</v>
      </c>
    </row>
    <row r="223" spans="1:29" ht="20.100000000000001" customHeight="1" x14ac:dyDescent="0.3">
      <c r="A223" s="33">
        <v>1</v>
      </c>
      <c r="B223" s="34" t="s">
        <v>161</v>
      </c>
      <c r="C223" s="55">
        <v>2951.3</v>
      </c>
      <c r="D223" s="55">
        <v>2400</v>
      </c>
      <c r="E223" s="88">
        <v>945</v>
      </c>
      <c r="F223" s="89">
        <v>225</v>
      </c>
      <c r="G223" s="56">
        <f t="shared" si="165"/>
        <v>1170</v>
      </c>
      <c r="H223" s="89">
        <v>0</v>
      </c>
      <c r="I223" s="90">
        <v>0</v>
      </c>
      <c r="J223" s="56">
        <f t="shared" si="166"/>
        <v>0</v>
      </c>
      <c r="K223" s="89">
        <v>100</v>
      </c>
      <c r="L223" s="89">
        <v>0</v>
      </c>
      <c r="M223" s="56">
        <f t="shared" si="167"/>
        <v>100</v>
      </c>
      <c r="N223" s="88">
        <v>150</v>
      </c>
      <c r="O223" s="88">
        <v>0</v>
      </c>
      <c r="P223" s="56">
        <f t="shared" si="168"/>
        <v>150</v>
      </c>
      <c r="Q223" s="56">
        <f t="shared" si="169"/>
        <v>1195</v>
      </c>
      <c r="R223" s="56">
        <f t="shared" si="170"/>
        <v>225</v>
      </c>
      <c r="S223" s="56">
        <f t="shared" si="171"/>
        <v>6771.3</v>
      </c>
      <c r="T223" s="11"/>
      <c r="U223" s="11"/>
    </row>
    <row r="224" spans="1:29" ht="20.100000000000001" customHeight="1" x14ac:dyDescent="0.3">
      <c r="A224" s="33">
        <v>2</v>
      </c>
      <c r="B224" s="34" t="s">
        <v>162</v>
      </c>
      <c r="C224" s="55">
        <v>0</v>
      </c>
      <c r="D224" s="55">
        <v>0</v>
      </c>
      <c r="E224" s="88">
        <v>250</v>
      </c>
      <c r="F224" s="89">
        <v>0</v>
      </c>
      <c r="G224" s="56">
        <f t="shared" si="165"/>
        <v>250</v>
      </c>
      <c r="H224" s="89">
        <v>0</v>
      </c>
      <c r="I224" s="90">
        <v>0</v>
      </c>
      <c r="J224" s="56">
        <f t="shared" si="166"/>
        <v>0</v>
      </c>
      <c r="K224" s="89">
        <v>0</v>
      </c>
      <c r="L224" s="89">
        <v>0</v>
      </c>
      <c r="M224" s="56">
        <f t="shared" si="167"/>
        <v>0</v>
      </c>
      <c r="N224" s="88">
        <v>0</v>
      </c>
      <c r="O224" s="88">
        <v>0</v>
      </c>
      <c r="P224" s="56">
        <f t="shared" si="168"/>
        <v>0</v>
      </c>
      <c r="Q224" s="56">
        <f t="shared" si="169"/>
        <v>250</v>
      </c>
      <c r="R224" s="56">
        <f t="shared" si="170"/>
        <v>0</v>
      </c>
      <c r="S224" s="56">
        <f t="shared" si="171"/>
        <v>250</v>
      </c>
      <c r="T224" s="11"/>
      <c r="U224" s="11"/>
    </row>
    <row r="225" spans="1:21" s="9" customFormat="1" ht="20.100000000000001" customHeight="1" x14ac:dyDescent="0.25">
      <c r="A225" s="35"/>
      <c r="B225" s="36" t="s">
        <v>161</v>
      </c>
      <c r="C225" s="66">
        <f t="shared" ref="C225" si="181">+C223+C224</f>
        <v>2951.3</v>
      </c>
      <c r="D225" s="66">
        <f t="shared" ref="D225" si="182">+D223+D224</f>
        <v>2400</v>
      </c>
      <c r="E225" s="66">
        <f t="shared" ref="E225" si="183">+E223+E224</f>
        <v>1195</v>
      </c>
      <c r="F225" s="66">
        <f t="shared" ref="F225" si="184">+F223+F224</f>
        <v>225</v>
      </c>
      <c r="G225" s="66">
        <f t="shared" ref="G225" si="185">+G223+G224</f>
        <v>1420</v>
      </c>
      <c r="H225" s="66">
        <f t="shared" ref="H225" si="186">+H223+H224</f>
        <v>0</v>
      </c>
      <c r="I225" s="66">
        <f t="shared" ref="I225" si="187">+I223+I224</f>
        <v>0</v>
      </c>
      <c r="J225" s="66">
        <f t="shared" ref="J225" si="188">+J223+J224</f>
        <v>0</v>
      </c>
      <c r="K225" s="66">
        <f t="shared" ref="K225" si="189">+K223+K224</f>
        <v>100</v>
      </c>
      <c r="L225" s="66">
        <f t="shared" ref="L225" si="190">+L223+L224</f>
        <v>0</v>
      </c>
      <c r="M225" s="66">
        <f t="shared" ref="M225" si="191">+M223+M224</f>
        <v>100</v>
      </c>
      <c r="N225" s="66">
        <f t="shared" ref="N225" si="192">+N223+N224</f>
        <v>150</v>
      </c>
      <c r="O225" s="66">
        <f t="shared" ref="O225" si="193">+O223+O224</f>
        <v>0</v>
      </c>
      <c r="P225" s="66">
        <f t="shared" ref="P225" si="194">+P223+P224</f>
        <v>150</v>
      </c>
      <c r="Q225" s="66">
        <f t="shared" ref="Q225" si="195">+Q223+Q224</f>
        <v>1445</v>
      </c>
      <c r="R225" s="66">
        <f t="shared" ref="R225:S225" si="196">+R223+R224</f>
        <v>225</v>
      </c>
      <c r="S225" s="66">
        <f t="shared" si="196"/>
        <v>7021.3</v>
      </c>
      <c r="T225" s="19"/>
      <c r="U225" s="19"/>
    </row>
    <row r="226" spans="1:21" ht="20.100000000000001" customHeight="1" x14ac:dyDescent="0.25">
      <c r="A226" s="33">
        <v>3</v>
      </c>
      <c r="B226" s="34" t="s">
        <v>163</v>
      </c>
      <c r="C226" s="55">
        <v>3350</v>
      </c>
      <c r="D226" s="55">
        <v>8900</v>
      </c>
      <c r="E226" s="56">
        <v>730</v>
      </c>
      <c r="F226" s="56">
        <v>310</v>
      </c>
      <c r="G226" s="56">
        <f t="shared" si="165"/>
        <v>1040</v>
      </c>
      <c r="H226" s="91">
        <v>46</v>
      </c>
      <c r="I226" s="67">
        <v>45</v>
      </c>
      <c r="J226" s="56">
        <f t="shared" si="166"/>
        <v>91</v>
      </c>
      <c r="K226" s="56">
        <v>40</v>
      </c>
      <c r="L226" s="56">
        <v>25</v>
      </c>
      <c r="M226" s="56">
        <f t="shared" si="167"/>
        <v>65</v>
      </c>
      <c r="N226" s="56">
        <v>74</v>
      </c>
      <c r="O226" s="56">
        <v>50</v>
      </c>
      <c r="P226" s="56">
        <f t="shared" si="168"/>
        <v>124</v>
      </c>
      <c r="Q226" s="56">
        <f t="shared" si="169"/>
        <v>890</v>
      </c>
      <c r="R226" s="56">
        <f t="shared" si="170"/>
        <v>430</v>
      </c>
      <c r="S226" s="56">
        <f t="shared" si="171"/>
        <v>13570</v>
      </c>
      <c r="T226" s="11"/>
      <c r="U226" s="11"/>
    </row>
    <row r="227" spans="1:21" ht="20.100000000000001" customHeight="1" x14ac:dyDescent="0.25">
      <c r="A227" s="33">
        <v>4</v>
      </c>
      <c r="B227" s="34" t="s">
        <v>164</v>
      </c>
      <c r="C227" s="55">
        <v>3445.35</v>
      </c>
      <c r="D227" s="55">
        <v>500</v>
      </c>
      <c r="E227" s="56">
        <v>1200</v>
      </c>
      <c r="F227" s="56">
        <v>265</v>
      </c>
      <c r="G227" s="56">
        <f t="shared" si="165"/>
        <v>1465</v>
      </c>
      <c r="H227" s="91">
        <v>40</v>
      </c>
      <c r="I227" s="67">
        <v>20</v>
      </c>
      <c r="J227" s="56">
        <f t="shared" si="166"/>
        <v>60</v>
      </c>
      <c r="K227" s="56">
        <v>50</v>
      </c>
      <c r="L227" s="56">
        <v>25</v>
      </c>
      <c r="M227" s="56">
        <f t="shared" si="167"/>
        <v>75</v>
      </c>
      <c r="N227" s="56">
        <v>110</v>
      </c>
      <c r="O227" s="56">
        <v>40</v>
      </c>
      <c r="P227" s="56">
        <f t="shared" si="168"/>
        <v>150</v>
      </c>
      <c r="Q227" s="56">
        <f t="shared" si="169"/>
        <v>1400</v>
      </c>
      <c r="R227" s="56">
        <f t="shared" si="170"/>
        <v>350</v>
      </c>
      <c r="S227" s="56">
        <f t="shared" si="171"/>
        <v>5695.35</v>
      </c>
      <c r="T227" s="11"/>
      <c r="U227" s="11"/>
    </row>
    <row r="228" spans="1:21" ht="20.100000000000001" customHeight="1" x14ac:dyDescent="0.25">
      <c r="A228" s="33">
        <v>5</v>
      </c>
      <c r="B228" s="34" t="s">
        <v>165</v>
      </c>
      <c r="C228" s="55">
        <v>3800</v>
      </c>
      <c r="D228" s="55">
        <v>3800</v>
      </c>
      <c r="E228" s="56">
        <v>2430</v>
      </c>
      <c r="F228" s="56">
        <v>300</v>
      </c>
      <c r="G228" s="56">
        <f t="shared" si="165"/>
        <v>2730</v>
      </c>
      <c r="H228" s="91">
        <v>35</v>
      </c>
      <c r="I228" s="67">
        <v>0</v>
      </c>
      <c r="J228" s="56">
        <f t="shared" si="166"/>
        <v>35</v>
      </c>
      <c r="K228" s="56">
        <v>135</v>
      </c>
      <c r="L228" s="56">
        <v>0</v>
      </c>
      <c r="M228" s="56">
        <f t="shared" si="167"/>
        <v>135</v>
      </c>
      <c r="N228" s="56">
        <v>250</v>
      </c>
      <c r="O228" s="56">
        <v>0</v>
      </c>
      <c r="P228" s="56">
        <f t="shared" si="168"/>
        <v>250</v>
      </c>
      <c r="Q228" s="56">
        <f t="shared" si="169"/>
        <v>2850</v>
      </c>
      <c r="R228" s="56">
        <f t="shared" si="170"/>
        <v>300</v>
      </c>
      <c r="S228" s="56">
        <f t="shared" si="171"/>
        <v>10750</v>
      </c>
      <c r="T228" s="11"/>
      <c r="U228" s="11"/>
    </row>
    <row r="229" spans="1:21" ht="20.100000000000001" customHeight="1" x14ac:dyDescent="0.25">
      <c r="A229" s="33">
        <v>6</v>
      </c>
      <c r="B229" s="34" t="s">
        <v>166</v>
      </c>
      <c r="C229" s="55">
        <v>3893.45</v>
      </c>
      <c r="D229" s="55">
        <v>250</v>
      </c>
      <c r="E229" s="56">
        <v>950</v>
      </c>
      <c r="F229" s="56">
        <v>175</v>
      </c>
      <c r="G229" s="56">
        <f t="shared" si="165"/>
        <v>1125</v>
      </c>
      <c r="H229" s="91">
        <v>15</v>
      </c>
      <c r="I229" s="67">
        <v>10</v>
      </c>
      <c r="J229" s="56">
        <f t="shared" si="166"/>
        <v>25</v>
      </c>
      <c r="K229" s="56">
        <v>45</v>
      </c>
      <c r="L229" s="56">
        <v>20</v>
      </c>
      <c r="M229" s="56">
        <f t="shared" si="167"/>
        <v>65</v>
      </c>
      <c r="N229" s="56">
        <v>90</v>
      </c>
      <c r="O229" s="56">
        <v>45</v>
      </c>
      <c r="P229" s="56">
        <f t="shared" si="168"/>
        <v>135</v>
      </c>
      <c r="Q229" s="56">
        <f t="shared" si="169"/>
        <v>1100</v>
      </c>
      <c r="R229" s="56">
        <f t="shared" si="170"/>
        <v>250</v>
      </c>
      <c r="S229" s="56">
        <f t="shared" si="171"/>
        <v>5493.45</v>
      </c>
      <c r="T229" s="11"/>
      <c r="U229" s="11"/>
    </row>
    <row r="230" spans="1:21" ht="20.100000000000001" customHeight="1" x14ac:dyDescent="0.25">
      <c r="A230" s="33">
        <v>7</v>
      </c>
      <c r="B230" s="34" t="s">
        <v>167</v>
      </c>
      <c r="C230" s="55">
        <v>8140</v>
      </c>
      <c r="D230" s="55">
        <v>8555</v>
      </c>
      <c r="E230" s="56">
        <v>1832</v>
      </c>
      <c r="F230" s="56">
        <v>253</v>
      </c>
      <c r="G230" s="56">
        <f t="shared" si="165"/>
        <v>2085</v>
      </c>
      <c r="H230" s="91">
        <v>0</v>
      </c>
      <c r="I230" s="67">
        <v>0</v>
      </c>
      <c r="J230" s="56">
        <f t="shared" si="166"/>
        <v>0</v>
      </c>
      <c r="K230" s="56">
        <v>85</v>
      </c>
      <c r="L230" s="56">
        <v>20</v>
      </c>
      <c r="M230" s="56">
        <f t="shared" si="167"/>
        <v>105</v>
      </c>
      <c r="N230" s="56">
        <v>170</v>
      </c>
      <c r="O230" s="56">
        <v>50</v>
      </c>
      <c r="P230" s="56">
        <f t="shared" si="168"/>
        <v>220</v>
      </c>
      <c r="Q230" s="56">
        <f t="shared" si="169"/>
        <v>2087</v>
      </c>
      <c r="R230" s="56">
        <f t="shared" si="170"/>
        <v>323</v>
      </c>
      <c r="S230" s="56">
        <f t="shared" si="171"/>
        <v>19105</v>
      </c>
      <c r="T230" s="11"/>
      <c r="U230" s="11"/>
    </row>
    <row r="231" spans="1:21" ht="20.100000000000001" customHeight="1" x14ac:dyDescent="0.25">
      <c r="A231" s="33">
        <v>8</v>
      </c>
      <c r="B231" s="34" t="s">
        <v>168</v>
      </c>
      <c r="C231" s="55">
        <v>0</v>
      </c>
      <c r="D231" s="55">
        <v>0</v>
      </c>
      <c r="E231" s="56">
        <v>212</v>
      </c>
      <c r="F231" s="56">
        <v>0</v>
      </c>
      <c r="G231" s="56">
        <f t="shared" si="165"/>
        <v>212</v>
      </c>
      <c r="H231" s="91">
        <v>0</v>
      </c>
      <c r="I231" s="67">
        <v>0</v>
      </c>
      <c r="J231" s="56">
        <f t="shared" si="166"/>
        <v>0</v>
      </c>
      <c r="K231" s="56">
        <v>0</v>
      </c>
      <c r="L231" s="56">
        <v>0</v>
      </c>
      <c r="M231" s="56">
        <f t="shared" si="167"/>
        <v>0</v>
      </c>
      <c r="N231" s="56">
        <v>0</v>
      </c>
      <c r="O231" s="56">
        <v>0</v>
      </c>
      <c r="P231" s="56">
        <f t="shared" si="168"/>
        <v>0</v>
      </c>
      <c r="Q231" s="56">
        <f t="shared" si="169"/>
        <v>212</v>
      </c>
      <c r="R231" s="56">
        <f t="shared" si="170"/>
        <v>0</v>
      </c>
      <c r="S231" s="56">
        <f t="shared" si="171"/>
        <v>212</v>
      </c>
      <c r="T231" s="11"/>
      <c r="U231" s="11"/>
    </row>
    <row r="232" spans="1:21" ht="20.100000000000001" customHeight="1" x14ac:dyDescent="0.25">
      <c r="A232" s="33">
        <v>9</v>
      </c>
      <c r="B232" s="34" t="s">
        <v>224</v>
      </c>
      <c r="C232" s="55">
        <v>0</v>
      </c>
      <c r="D232" s="55">
        <v>0</v>
      </c>
      <c r="E232" s="56">
        <v>300</v>
      </c>
      <c r="F232" s="56">
        <v>0</v>
      </c>
      <c r="G232" s="56">
        <f t="shared" si="165"/>
        <v>300</v>
      </c>
      <c r="H232" s="91">
        <v>0</v>
      </c>
      <c r="I232" s="67">
        <v>0</v>
      </c>
      <c r="J232" s="56">
        <f t="shared" si="166"/>
        <v>0</v>
      </c>
      <c r="K232" s="56">
        <v>0</v>
      </c>
      <c r="L232" s="56">
        <v>0</v>
      </c>
      <c r="M232" s="56">
        <f t="shared" si="167"/>
        <v>0</v>
      </c>
      <c r="N232" s="56">
        <v>0</v>
      </c>
      <c r="O232" s="56">
        <v>0</v>
      </c>
      <c r="P232" s="56">
        <f t="shared" si="168"/>
        <v>0</v>
      </c>
      <c r="Q232" s="56">
        <f t="shared" si="169"/>
        <v>300</v>
      </c>
      <c r="R232" s="56">
        <f t="shared" si="170"/>
        <v>0</v>
      </c>
      <c r="S232" s="56">
        <f t="shared" si="171"/>
        <v>300</v>
      </c>
      <c r="T232" s="11"/>
      <c r="U232" s="11"/>
    </row>
    <row r="233" spans="1:21" s="9" customFormat="1" ht="20.100000000000001" customHeight="1" x14ac:dyDescent="0.25">
      <c r="A233" s="35"/>
      <c r="B233" s="36" t="s">
        <v>167</v>
      </c>
      <c r="C233" s="66">
        <f t="shared" ref="C233" si="197">+C230+C231+C232</f>
        <v>8140</v>
      </c>
      <c r="D233" s="66">
        <f t="shared" ref="D233" si="198">+D230+D231+D232</f>
        <v>8555</v>
      </c>
      <c r="E233" s="66">
        <f t="shared" ref="E233" si="199">+E230+E231+E232</f>
        <v>2344</v>
      </c>
      <c r="F233" s="66">
        <f t="shared" ref="F233" si="200">+F230+F231+F232</f>
        <v>253</v>
      </c>
      <c r="G233" s="66">
        <f t="shared" ref="G233" si="201">+G230+G231+G232</f>
        <v>2597</v>
      </c>
      <c r="H233" s="66">
        <f t="shared" ref="H233" si="202">+H230+H231+H232</f>
        <v>0</v>
      </c>
      <c r="I233" s="66">
        <f t="shared" ref="I233" si="203">+I230+I231+I232</f>
        <v>0</v>
      </c>
      <c r="J233" s="66">
        <f t="shared" ref="J233" si="204">+J230+J231+J232</f>
        <v>0</v>
      </c>
      <c r="K233" s="66">
        <f t="shared" ref="K233" si="205">+K230+K231+K232</f>
        <v>85</v>
      </c>
      <c r="L233" s="66">
        <f t="shared" ref="L233" si="206">+L230+L231+L232</f>
        <v>20</v>
      </c>
      <c r="M233" s="66">
        <f t="shared" ref="M233" si="207">+M230+M231+M232</f>
        <v>105</v>
      </c>
      <c r="N233" s="66">
        <f t="shared" ref="N233" si="208">+N230+N231+N232</f>
        <v>170</v>
      </c>
      <c r="O233" s="66">
        <f t="shared" ref="O233" si="209">+O230+O231+O232</f>
        <v>50</v>
      </c>
      <c r="P233" s="66">
        <f t="shared" ref="P233" si="210">+P230+P231+P232</f>
        <v>220</v>
      </c>
      <c r="Q233" s="66">
        <f t="shared" ref="Q233" si="211">+Q230+Q231+Q232</f>
        <v>2599</v>
      </c>
      <c r="R233" s="66">
        <f t="shared" ref="R233:S233" si="212">+R230+R231+R232</f>
        <v>323</v>
      </c>
      <c r="S233" s="66">
        <f t="shared" si="212"/>
        <v>19617</v>
      </c>
      <c r="T233" s="19"/>
      <c r="U233" s="19"/>
    </row>
    <row r="234" spans="1:21" ht="20.100000000000001" customHeight="1" x14ac:dyDescent="0.25">
      <c r="A234" s="33">
        <v>10</v>
      </c>
      <c r="B234" s="34" t="s">
        <v>169</v>
      </c>
      <c r="C234" s="55">
        <v>1766.31</v>
      </c>
      <c r="D234" s="55">
        <v>166.66</v>
      </c>
      <c r="E234" s="56">
        <v>700</v>
      </c>
      <c r="F234" s="56">
        <v>344</v>
      </c>
      <c r="G234" s="56">
        <f t="shared" si="165"/>
        <v>1044</v>
      </c>
      <c r="H234" s="91">
        <v>27</v>
      </c>
      <c r="I234" s="67">
        <v>23</v>
      </c>
      <c r="J234" s="56">
        <f t="shared" si="166"/>
        <v>50</v>
      </c>
      <c r="K234" s="56">
        <v>41</v>
      </c>
      <c r="L234" s="56">
        <v>10</v>
      </c>
      <c r="M234" s="56">
        <f t="shared" si="167"/>
        <v>51</v>
      </c>
      <c r="N234" s="56">
        <v>90</v>
      </c>
      <c r="O234" s="56">
        <v>15</v>
      </c>
      <c r="P234" s="56">
        <f t="shared" si="168"/>
        <v>105</v>
      </c>
      <c r="Q234" s="56">
        <f t="shared" si="169"/>
        <v>858</v>
      </c>
      <c r="R234" s="56">
        <f t="shared" si="170"/>
        <v>392</v>
      </c>
      <c r="S234" s="56">
        <f t="shared" si="171"/>
        <v>3182.9700000000003</v>
      </c>
      <c r="T234" s="11"/>
      <c r="U234" s="11"/>
    </row>
    <row r="235" spans="1:21" ht="20.100000000000001" customHeight="1" x14ac:dyDescent="0.25">
      <c r="A235" s="33">
        <v>11</v>
      </c>
      <c r="B235" s="34" t="s">
        <v>170</v>
      </c>
      <c r="C235" s="55">
        <v>0</v>
      </c>
      <c r="D235" s="55">
        <v>0</v>
      </c>
      <c r="E235" s="56">
        <v>350</v>
      </c>
      <c r="F235" s="56">
        <v>0</v>
      </c>
      <c r="G235" s="56">
        <f t="shared" si="165"/>
        <v>350</v>
      </c>
      <c r="H235" s="91">
        <v>0</v>
      </c>
      <c r="I235" s="67">
        <v>0</v>
      </c>
      <c r="J235" s="56">
        <f t="shared" si="166"/>
        <v>0</v>
      </c>
      <c r="K235" s="56">
        <v>0</v>
      </c>
      <c r="L235" s="56">
        <v>0</v>
      </c>
      <c r="M235" s="56">
        <f t="shared" si="167"/>
        <v>0</v>
      </c>
      <c r="N235" s="56">
        <v>0</v>
      </c>
      <c r="O235" s="56">
        <v>0</v>
      </c>
      <c r="P235" s="56">
        <f t="shared" si="168"/>
        <v>0</v>
      </c>
      <c r="Q235" s="56">
        <f t="shared" si="169"/>
        <v>350</v>
      </c>
      <c r="R235" s="56">
        <f t="shared" si="170"/>
        <v>0</v>
      </c>
      <c r="S235" s="56">
        <f t="shared" si="171"/>
        <v>350</v>
      </c>
      <c r="T235" s="11"/>
      <c r="U235" s="11"/>
    </row>
    <row r="236" spans="1:21" ht="20.100000000000001" customHeight="1" x14ac:dyDescent="0.25">
      <c r="A236" s="33">
        <v>12</v>
      </c>
      <c r="B236" s="34" t="s">
        <v>223</v>
      </c>
      <c r="C236" s="55">
        <v>0</v>
      </c>
      <c r="D236" s="55">
        <v>0</v>
      </c>
      <c r="E236" s="56">
        <v>350</v>
      </c>
      <c r="F236" s="56">
        <v>98</v>
      </c>
      <c r="G236" s="56">
        <f t="shared" si="165"/>
        <v>448</v>
      </c>
      <c r="H236" s="91">
        <v>40</v>
      </c>
      <c r="I236" s="67">
        <v>10</v>
      </c>
      <c r="J236" s="56">
        <f t="shared" si="166"/>
        <v>50</v>
      </c>
      <c r="K236" s="56">
        <v>0</v>
      </c>
      <c r="L236" s="56">
        <v>0</v>
      </c>
      <c r="M236" s="56">
        <f t="shared" si="167"/>
        <v>0</v>
      </c>
      <c r="N236" s="56">
        <v>0</v>
      </c>
      <c r="O236" s="56">
        <v>0</v>
      </c>
      <c r="P236" s="56">
        <f t="shared" si="168"/>
        <v>0</v>
      </c>
      <c r="Q236" s="56">
        <f t="shared" si="169"/>
        <v>390</v>
      </c>
      <c r="R236" s="56">
        <f t="shared" si="170"/>
        <v>108</v>
      </c>
      <c r="S236" s="56">
        <f t="shared" si="171"/>
        <v>498</v>
      </c>
      <c r="T236" s="11"/>
      <c r="U236" s="11"/>
    </row>
    <row r="237" spans="1:21" s="9" customFormat="1" ht="20.100000000000001" customHeight="1" x14ac:dyDescent="0.25">
      <c r="A237" s="35"/>
      <c r="B237" s="36" t="s">
        <v>169</v>
      </c>
      <c r="C237" s="59">
        <f t="shared" ref="C237:S237" si="213">+C234+C235+C236</f>
        <v>1766.31</v>
      </c>
      <c r="D237" s="59">
        <f t="shared" si="213"/>
        <v>166.66</v>
      </c>
      <c r="E237" s="59">
        <f t="shared" si="213"/>
        <v>1400</v>
      </c>
      <c r="F237" s="59">
        <f t="shared" si="213"/>
        <v>442</v>
      </c>
      <c r="G237" s="59">
        <f t="shared" si="213"/>
        <v>1842</v>
      </c>
      <c r="H237" s="59">
        <f t="shared" si="213"/>
        <v>67</v>
      </c>
      <c r="I237" s="59">
        <f t="shared" si="213"/>
        <v>33</v>
      </c>
      <c r="J237" s="59">
        <f t="shared" si="213"/>
        <v>100</v>
      </c>
      <c r="K237" s="59">
        <f t="shared" si="213"/>
        <v>41</v>
      </c>
      <c r="L237" s="59">
        <f t="shared" si="213"/>
        <v>10</v>
      </c>
      <c r="M237" s="59">
        <f t="shared" si="213"/>
        <v>51</v>
      </c>
      <c r="N237" s="59">
        <f t="shared" si="213"/>
        <v>90</v>
      </c>
      <c r="O237" s="59">
        <f t="shared" si="213"/>
        <v>15</v>
      </c>
      <c r="P237" s="59">
        <f t="shared" si="213"/>
        <v>105</v>
      </c>
      <c r="Q237" s="59">
        <f t="shared" si="213"/>
        <v>1598</v>
      </c>
      <c r="R237" s="59">
        <f t="shared" si="213"/>
        <v>500</v>
      </c>
      <c r="S237" s="59">
        <f t="shared" si="213"/>
        <v>4030.9700000000003</v>
      </c>
      <c r="T237" s="20"/>
      <c r="U237" s="20"/>
    </row>
    <row r="238" spans="1:21" ht="20.100000000000001" customHeight="1" x14ac:dyDescent="0.25">
      <c r="A238" s="33">
        <v>13</v>
      </c>
      <c r="B238" s="34" t="s">
        <v>171</v>
      </c>
      <c r="C238" s="55">
        <v>1023</v>
      </c>
      <c r="D238" s="55">
        <v>25</v>
      </c>
      <c r="E238" s="56">
        <v>500</v>
      </c>
      <c r="F238" s="56">
        <v>90</v>
      </c>
      <c r="G238" s="56">
        <f t="shared" si="165"/>
        <v>590</v>
      </c>
      <c r="H238" s="91">
        <v>35</v>
      </c>
      <c r="I238" s="67">
        <v>15</v>
      </c>
      <c r="J238" s="56">
        <f t="shared" si="166"/>
        <v>50</v>
      </c>
      <c r="K238" s="56">
        <v>25</v>
      </c>
      <c r="L238" s="56">
        <v>10</v>
      </c>
      <c r="M238" s="56">
        <f t="shared" si="167"/>
        <v>35</v>
      </c>
      <c r="N238" s="56">
        <v>50</v>
      </c>
      <c r="O238" s="56">
        <v>15</v>
      </c>
      <c r="P238" s="56">
        <f t="shared" si="168"/>
        <v>65</v>
      </c>
      <c r="Q238" s="56">
        <f t="shared" si="169"/>
        <v>610</v>
      </c>
      <c r="R238" s="56">
        <f t="shared" si="170"/>
        <v>130</v>
      </c>
      <c r="S238" s="56">
        <f t="shared" si="171"/>
        <v>1788</v>
      </c>
      <c r="T238" s="11"/>
      <c r="U238" s="11"/>
    </row>
    <row r="239" spans="1:21" s="10" customFormat="1" ht="20.100000000000001" customHeight="1" x14ac:dyDescent="0.25">
      <c r="A239" s="41" t="s">
        <v>232</v>
      </c>
      <c r="B239" s="48" t="s">
        <v>172</v>
      </c>
      <c r="C239" s="76">
        <f t="shared" ref="C239:S239" si="214">+C238+C237+C233+C229+C228+C227+C226+C225</f>
        <v>28369.409999999996</v>
      </c>
      <c r="D239" s="76">
        <f t="shared" si="214"/>
        <v>24596.66</v>
      </c>
      <c r="E239" s="76">
        <f t="shared" si="214"/>
        <v>10749</v>
      </c>
      <c r="F239" s="76">
        <f t="shared" si="214"/>
        <v>2060</v>
      </c>
      <c r="G239" s="76">
        <f t="shared" si="214"/>
        <v>12809</v>
      </c>
      <c r="H239" s="76">
        <f t="shared" si="214"/>
        <v>238</v>
      </c>
      <c r="I239" s="76">
        <f t="shared" si="214"/>
        <v>123</v>
      </c>
      <c r="J239" s="76">
        <f t="shared" si="214"/>
        <v>361</v>
      </c>
      <c r="K239" s="76">
        <f t="shared" si="214"/>
        <v>521</v>
      </c>
      <c r="L239" s="76">
        <f t="shared" si="214"/>
        <v>110</v>
      </c>
      <c r="M239" s="76">
        <f t="shared" si="214"/>
        <v>631</v>
      </c>
      <c r="N239" s="76">
        <f t="shared" si="214"/>
        <v>984</v>
      </c>
      <c r="O239" s="76">
        <f t="shared" si="214"/>
        <v>215</v>
      </c>
      <c r="P239" s="76">
        <f t="shared" si="214"/>
        <v>1199</v>
      </c>
      <c r="Q239" s="76">
        <f t="shared" si="214"/>
        <v>12492</v>
      </c>
      <c r="R239" s="76">
        <f t="shared" si="214"/>
        <v>2508</v>
      </c>
      <c r="S239" s="76">
        <f t="shared" si="214"/>
        <v>67966.069999999992</v>
      </c>
      <c r="T239" s="22"/>
      <c r="U239" s="22"/>
    </row>
    <row r="240" spans="1:21" ht="20.100000000000001" customHeight="1" x14ac:dyDescent="0.25">
      <c r="A240" s="33">
        <v>1</v>
      </c>
      <c r="B240" s="34" t="s">
        <v>173</v>
      </c>
      <c r="C240" s="55">
        <v>3500</v>
      </c>
      <c r="D240" s="55">
        <v>3000</v>
      </c>
      <c r="E240" s="70">
        <v>640</v>
      </c>
      <c r="F240" s="70">
        <v>120</v>
      </c>
      <c r="G240" s="56">
        <f t="shared" si="165"/>
        <v>760</v>
      </c>
      <c r="H240" s="70">
        <v>0</v>
      </c>
      <c r="I240" s="70">
        <v>0</v>
      </c>
      <c r="J240" s="56">
        <f t="shared" si="166"/>
        <v>0</v>
      </c>
      <c r="K240" s="70">
        <v>0</v>
      </c>
      <c r="L240" s="70">
        <v>0</v>
      </c>
      <c r="M240" s="56">
        <f t="shared" si="167"/>
        <v>0</v>
      </c>
      <c r="N240" s="70">
        <v>20</v>
      </c>
      <c r="O240" s="61">
        <v>9</v>
      </c>
      <c r="P240" s="56">
        <f t="shared" si="168"/>
        <v>29</v>
      </c>
      <c r="Q240" s="56">
        <f t="shared" si="169"/>
        <v>660</v>
      </c>
      <c r="R240" s="56">
        <f t="shared" si="170"/>
        <v>129</v>
      </c>
      <c r="S240" s="56">
        <f t="shared" si="171"/>
        <v>7289</v>
      </c>
      <c r="T240" s="11"/>
      <c r="U240" s="11"/>
    </row>
    <row r="241" spans="1:21" ht="20.100000000000001" customHeight="1" x14ac:dyDescent="0.25">
      <c r="A241" s="33">
        <v>2</v>
      </c>
      <c r="B241" s="34" t="s">
        <v>174</v>
      </c>
      <c r="C241" s="55">
        <v>1328.5</v>
      </c>
      <c r="D241" s="55">
        <v>0</v>
      </c>
      <c r="E241" s="70">
        <v>200</v>
      </c>
      <c r="F241" s="70">
        <v>100</v>
      </c>
      <c r="G241" s="56">
        <f t="shared" si="165"/>
        <v>300</v>
      </c>
      <c r="H241" s="61">
        <v>25</v>
      </c>
      <c r="I241" s="61">
        <v>15</v>
      </c>
      <c r="J241" s="56">
        <f t="shared" si="166"/>
        <v>40</v>
      </c>
      <c r="K241" s="70">
        <v>0</v>
      </c>
      <c r="L241" s="70">
        <v>0</v>
      </c>
      <c r="M241" s="56">
        <f t="shared" si="167"/>
        <v>0</v>
      </c>
      <c r="N241" s="70">
        <v>10</v>
      </c>
      <c r="O241" s="61">
        <v>9</v>
      </c>
      <c r="P241" s="56">
        <f t="shared" si="168"/>
        <v>19</v>
      </c>
      <c r="Q241" s="56">
        <f t="shared" si="169"/>
        <v>235</v>
      </c>
      <c r="R241" s="56">
        <f t="shared" si="170"/>
        <v>124</v>
      </c>
      <c r="S241" s="56">
        <f t="shared" si="171"/>
        <v>1687.5</v>
      </c>
      <c r="T241" s="11"/>
      <c r="U241" s="11"/>
    </row>
    <row r="242" spans="1:21" ht="20.100000000000001" customHeight="1" x14ac:dyDescent="0.25">
      <c r="A242" s="33">
        <v>3</v>
      </c>
      <c r="B242" s="34" t="s">
        <v>175</v>
      </c>
      <c r="C242" s="55">
        <v>389.62</v>
      </c>
      <c r="D242" s="55">
        <v>0</v>
      </c>
      <c r="E242" s="70">
        <v>62</v>
      </c>
      <c r="F242" s="70">
        <v>30</v>
      </c>
      <c r="G242" s="56">
        <f t="shared" si="165"/>
        <v>92</v>
      </c>
      <c r="H242" s="61">
        <v>17</v>
      </c>
      <c r="I242" s="61">
        <v>6</v>
      </c>
      <c r="J242" s="56">
        <f t="shared" si="166"/>
        <v>23</v>
      </c>
      <c r="K242" s="70">
        <v>0</v>
      </c>
      <c r="L242" s="70">
        <v>0</v>
      </c>
      <c r="M242" s="56">
        <f t="shared" si="167"/>
        <v>0</v>
      </c>
      <c r="N242" s="70">
        <v>10</v>
      </c>
      <c r="O242" s="70">
        <v>0</v>
      </c>
      <c r="P242" s="56">
        <f t="shared" si="168"/>
        <v>10</v>
      </c>
      <c r="Q242" s="56">
        <f t="shared" si="169"/>
        <v>89</v>
      </c>
      <c r="R242" s="56">
        <f t="shared" si="170"/>
        <v>36</v>
      </c>
      <c r="S242" s="56">
        <f t="shared" si="171"/>
        <v>514.62</v>
      </c>
      <c r="T242" s="11"/>
      <c r="U242" s="11"/>
    </row>
    <row r="243" spans="1:21" ht="20.100000000000001" customHeight="1" x14ac:dyDescent="0.25">
      <c r="A243" s="33">
        <v>4</v>
      </c>
      <c r="B243" s="34" t="s">
        <v>176</v>
      </c>
      <c r="C243" s="55">
        <v>1138.56</v>
      </c>
      <c r="D243" s="55">
        <v>0</v>
      </c>
      <c r="E243" s="70">
        <v>180</v>
      </c>
      <c r="F243" s="70">
        <v>40</v>
      </c>
      <c r="G243" s="56">
        <f t="shared" si="165"/>
        <v>220</v>
      </c>
      <c r="H243" s="61">
        <v>0</v>
      </c>
      <c r="I243" s="61">
        <v>0</v>
      </c>
      <c r="J243" s="56">
        <f t="shared" si="166"/>
        <v>0</v>
      </c>
      <c r="K243" s="70">
        <v>0</v>
      </c>
      <c r="L243" s="70">
        <v>0</v>
      </c>
      <c r="M243" s="56">
        <f t="shared" si="167"/>
        <v>0</v>
      </c>
      <c r="N243" s="70">
        <v>10</v>
      </c>
      <c r="O243" s="70">
        <v>15</v>
      </c>
      <c r="P243" s="56">
        <f t="shared" si="168"/>
        <v>25</v>
      </c>
      <c r="Q243" s="56">
        <f t="shared" si="169"/>
        <v>190</v>
      </c>
      <c r="R243" s="56">
        <f t="shared" si="170"/>
        <v>55</v>
      </c>
      <c r="S243" s="56">
        <f t="shared" si="171"/>
        <v>1383.56</v>
      </c>
      <c r="T243" s="11"/>
      <c r="U243" s="11"/>
    </row>
    <row r="244" spans="1:21" ht="20.100000000000001" customHeight="1" x14ac:dyDescent="0.25">
      <c r="A244" s="33">
        <v>5</v>
      </c>
      <c r="B244" s="34" t="s">
        <v>177</v>
      </c>
      <c r="C244" s="55">
        <v>449.13</v>
      </c>
      <c r="D244" s="55">
        <v>0</v>
      </c>
      <c r="E244" s="70">
        <v>90</v>
      </c>
      <c r="F244" s="70">
        <v>30</v>
      </c>
      <c r="G244" s="56">
        <f t="shared" si="165"/>
        <v>120</v>
      </c>
      <c r="H244" s="61">
        <v>12</v>
      </c>
      <c r="I244" s="61">
        <v>5</v>
      </c>
      <c r="J244" s="56">
        <f t="shared" si="166"/>
        <v>17</v>
      </c>
      <c r="K244" s="70">
        <v>0</v>
      </c>
      <c r="L244" s="70">
        <v>0</v>
      </c>
      <c r="M244" s="56">
        <f t="shared" si="167"/>
        <v>0</v>
      </c>
      <c r="N244" s="70">
        <v>20</v>
      </c>
      <c r="O244" s="70">
        <v>15</v>
      </c>
      <c r="P244" s="56">
        <f t="shared" si="168"/>
        <v>35</v>
      </c>
      <c r="Q244" s="56">
        <f t="shared" si="169"/>
        <v>122</v>
      </c>
      <c r="R244" s="56">
        <f t="shared" si="170"/>
        <v>50</v>
      </c>
      <c r="S244" s="56">
        <f t="shared" si="171"/>
        <v>621.13</v>
      </c>
      <c r="T244" s="11"/>
      <c r="U244" s="11"/>
    </row>
    <row r="245" spans="1:21" ht="20.100000000000001" customHeight="1" x14ac:dyDescent="0.25">
      <c r="A245" s="33">
        <v>6</v>
      </c>
      <c r="B245" s="34" t="s">
        <v>178</v>
      </c>
      <c r="C245" s="55">
        <v>0</v>
      </c>
      <c r="D245" s="55">
        <v>0</v>
      </c>
      <c r="E245" s="70">
        <v>95</v>
      </c>
      <c r="F245" s="70">
        <v>50</v>
      </c>
      <c r="G245" s="56">
        <f t="shared" si="165"/>
        <v>145</v>
      </c>
      <c r="H245" s="61">
        <v>8</v>
      </c>
      <c r="I245" s="61">
        <v>6</v>
      </c>
      <c r="J245" s="56">
        <f t="shared" si="166"/>
        <v>14</v>
      </c>
      <c r="K245" s="70">
        <v>0</v>
      </c>
      <c r="L245" s="70">
        <v>0</v>
      </c>
      <c r="M245" s="56">
        <f t="shared" si="167"/>
        <v>0</v>
      </c>
      <c r="N245" s="70">
        <v>0</v>
      </c>
      <c r="O245" s="70">
        <v>0</v>
      </c>
      <c r="P245" s="56">
        <f t="shared" si="168"/>
        <v>0</v>
      </c>
      <c r="Q245" s="56">
        <f t="shared" si="169"/>
        <v>103</v>
      </c>
      <c r="R245" s="56">
        <f t="shared" si="170"/>
        <v>56</v>
      </c>
      <c r="S245" s="56">
        <f t="shared" si="171"/>
        <v>159</v>
      </c>
      <c r="T245" s="11"/>
      <c r="U245" s="11"/>
    </row>
    <row r="246" spans="1:21" ht="20.100000000000001" customHeight="1" x14ac:dyDescent="0.25">
      <c r="A246" s="33">
        <v>7</v>
      </c>
      <c r="B246" s="34" t="s">
        <v>179</v>
      </c>
      <c r="C246" s="55">
        <v>0</v>
      </c>
      <c r="D246" s="55">
        <v>0</v>
      </c>
      <c r="E246" s="70">
        <v>90</v>
      </c>
      <c r="F246" s="70">
        <v>20</v>
      </c>
      <c r="G246" s="56">
        <f t="shared" si="165"/>
        <v>110</v>
      </c>
      <c r="H246" s="61">
        <v>0</v>
      </c>
      <c r="I246" s="61">
        <v>0</v>
      </c>
      <c r="J246" s="56">
        <f t="shared" si="166"/>
        <v>0</v>
      </c>
      <c r="K246" s="70">
        <v>0</v>
      </c>
      <c r="L246" s="70">
        <v>0</v>
      </c>
      <c r="M246" s="56">
        <f t="shared" si="167"/>
        <v>0</v>
      </c>
      <c r="N246" s="70">
        <v>0</v>
      </c>
      <c r="O246" s="70">
        <v>0</v>
      </c>
      <c r="P246" s="56">
        <f t="shared" si="168"/>
        <v>0</v>
      </c>
      <c r="Q246" s="56">
        <f t="shared" si="169"/>
        <v>90</v>
      </c>
      <c r="R246" s="56">
        <f t="shared" si="170"/>
        <v>20</v>
      </c>
      <c r="S246" s="56">
        <f t="shared" si="171"/>
        <v>110</v>
      </c>
      <c r="T246" s="11"/>
      <c r="U246" s="11"/>
    </row>
    <row r="247" spans="1:21" s="9" customFormat="1" ht="20.100000000000001" customHeight="1" x14ac:dyDescent="0.25">
      <c r="A247" s="35"/>
      <c r="B247" s="36" t="s">
        <v>173</v>
      </c>
      <c r="C247" s="66">
        <f t="shared" ref="C247:S247" si="215">SUM(C240:C246)</f>
        <v>6805.81</v>
      </c>
      <c r="D247" s="66">
        <f t="shared" si="215"/>
        <v>3000</v>
      </c>
      <c r="E247" s="66">
        <f t="shared" si="215"/>
        <v>1357</v>
      </c>
      <c r="F247" s="66">
        <f t="shared" si="215"/>
        <v>390</v>
      </c>
      <c r="G247" s="66">
        <f t="shared" si="215"/>
        <v>1747</v>
      </c>
      <c r="H247" s="66">
        <f t="shared" si="215"/>
        <v>62</v>
      </c>
      <c r="I247" s="66">
        <f t="shared" si="215"/>
        <v>32</v>
      </c>
      <c r="J247" s="66">
        <f t="shared" si="215"/>
        <v>94</v>
      </c>
      <c r="K247" s="66">
        <f t="shared" si="215"/>
        <v>0</v>
      </c>
      <c r="L247" s="66">
        <f t="shared" si="215"/>
        <v>0</v>
      </c>
      <c r="M247" s="66">
        <f t="shared" si="215"/>
        <v>0</v>
      </c>
      <c r="N247" s="66">
        <f t="shared" si="215"/>
        <v>70</v>
      </c>
      <c r="O247" s="66">
        <f t="shared" si="215"/>
        <v>48</v>
      </c>
      <c r="P247" s="66">
        <f t="shared" si="215"/>
        <v>118</v>
      </c>
      <c r="Q247" s="66">
        <f t="shared" si="215"/>
        <v>1489</v>
      </c>
      <c r="R247" s="66">
        <f t="shared" si="215"/>
        <v>470</v>
      </c>
      <c r="S247" s="66">
        <f t="shared" si="215"/>
        <v>11764.81</v>
      </c>
      <c r="T247" s="19"/>
      <c r="U247" s="19"/>
    </row>
    <row r="248" spans="1:21" ht="20.100000000000001" customHeight="1" x14ac:dyDescent="0.25">
      <c r="A248" s="33">
        <v>8</v>
      </c>
      <c r="B248" s="34" t="s">
        <v>180</v>
      </c>
      <c r="C248" s="55">
        <v>1386</v>
      </c>
      <c r="D248" s="55">
        <v>41</v>
      </c>
      <c r="E248" s="70">
        <v>534</v>
      </c>
      <c r="F248" s="70">
        <v>170</v>
      </c>
      <c r="G248" s="56">
        <f t="shared" si="165"/>
        <v>704</v>
      </c>
      <c r="H248" s="70">
        <v>0</v>
      </c>
      <c r="I248" s="70">
        <v>0</v>
      </c>
      <c r="J248" s="56">
        <f t="shared" si="166"/>
        <v>0</v>
      </c>
      <c r="K248" s="70">
        <v>0</v>
      </c>
      <c r="L248" s="70">
        <v>0</v>
      </c>
      <c r="M248" s="56">
        <f t="shared" si="167"/>
        <v>0</v>
      </c>
      <c r="N248" s="70">
        <v>40</v>
      </c>
      <c r="O248" s="70">
        <v>28</v>
      </c>
      <c r="P248" s="56">
        <f t="shared" si="168"/>
        <v>68</v>
      </c>
      <c r="Q248" s="56">
        <f t="shared" si="169"/>
        <v>574</v>
      </c>
      <c r="R248" s="56">
        <f t="shared" si="170"/>
        <v>198</v>
      </c>
      <c r="S248" s="56">
        <f t="shared" si="171"/>
        <v>2199</v>
      </c>
      <c r="T248" s="11"/>
      <c r="U248" s="11"/>
    </row>
    <row r="249" spans="1:21" ht="20.100000000000001" customHeight="1" x14ac:dyDescent="0.25">
      <c r="A249" s="33">
        <v>9</v>
      </c>
      <c r="B249" s="34" t="s">
        <v>225</v>
      </c>
      <c r="C249" s="55">
        <v>317.89999999999998</v>
      </c>
      <c r="D249" s="55">
        <v>0</v>
      </c>
      <c r="E249" s="70">
        <v>75</v>
      </c>
      <c r="F249" s="70">
        <v>30</v>
      </c>
      <c r="G249" s="56">
        <f t="shared" si="165"/>
        <v>105</v>
      </c>
      <c r="H249" s="70">
        <v>41</v>
      </c>
      <c r="I249" s="70">
        <v>39</v>
      </c>
      <c r="J249" s="56">
        <f t="shared" si="166"/>
        <v>80</v>
      </c>
      <c r="K249" s="70">
        <v>0</v>
      </c>
      <c r="L249" s="70">
        <v>0</v>
      </c>
      <c r="M249" s="56">
        <f t="shared" si="167"/>
        <v>0</v>
      </c>
      <c r="N249" s="70">
        <v>0</v>
      </c>
      <c r="O249" s="70">
        <v>30</v>
      </c>
      <c r="P249" s="56">
        <f t="shared" si="168"/>
        <v>30</v>
      </c>
      <c r="Q249" s="56">
        <f t="shared" si="169"/>
        <v>116</v>
      </c>
      <c r="R249" s="56">
        <f t="shared" si="170"/>
        <v>99</v>
      </c>
      <c r="S249" s="56">
        <f t="shared" si="171"/>
        <v>532.9</v>
      </c>
      <c r="T249" s="11"/>
      <c r="U249" s="11"/>
    </row>
    <row r="250" spans="1:21" ht="20.100000000000001" customHeight="1" x14ac:dyDescent="0.25">
      <c r="A250" s="33">
        <v>10</v>
      </c>
      <c r="B250" s="34" t="s">
        <v>181</v>
      </c>
      <c r="C250" s="55">
        <v>2429.9</v>
      </c>
      <c r="D250" s="55">
        <v>0</v>
      </c>
      <c r="E250" s="70">
        <v>260</v>
      </c>
      <c r="F250" s="70">
        <v>90</v>
      </c>
      <c r="G250" s="56">
        <f t="shared" si="165"/>
        <v>350</v>
      </c>
      <c r="H250" s="70">
        <v>39</v>
      </c>
      <c r="I250" s="70">
        <v>75</v>
      </c>
      <c r="J250" s="56">
        <f t="shared" si="166"/>
        <v>114</v>
      </c>
      <c r="K250" s="70">
        <v>0</v>
      </c>
      <c r="L250" s="70">
        <v>0</v>
      </c>
      <c r="M250" s="56">
        <f t="shared" si="167"/>
        <v>0</v>
      </c>
      <c r="N250" s="70">
        <v>30</v>
      </c>
      <c r="O250" s="70">
        <v>30</v>
      </c>
      <c r="P250" s="56">
        <f t="shared" si="168"/>
        <v>60</v>
      </c>
      <c r="Q250" s="56">
        <f t="shared" si="169"/>
        <v>329</v>
      </c>
      <c r="R250" s="56">
        <f t="shared" si="170"/>
        <v>195</v>
      </c>
      <c r="S250" s="56">
        <f t="shared" si="171"/>
        <v>2953.9</v>
      </c>
      <c r="T250" s="11"/>
      <c r="U250" s="11"/>
    </row>
    <row r="251" spans="1:21" ht="20.100000000000001" customHeight="1" x14ac:dyDescent="0.25">
      <c r="A251" s="33">
        <v>11</v>
      </c>
      <c r="B251" s="34" t="s">
        <v>182</v>
      </c>
      <c r="C251" s="55">
        <v>0</v>
      </c>
      <c r="D251" s="55">
        <v>0</v>
      </c>
      <c r="E251" s="70">
        <v>75</v>
      </c>
      <c r="F251" s="70">
        <v>9</v>
      </c>
      <c r="G251" s="56">
        <f t="shared" si="165"/>
        <v>84</v>
      </c>
      <c r="H251" s="70">
        <v>0</v>
      </c>
      <c r="I251" s="70">
        <v>0</v>
      </c>
      <c r="J251" s="56">
        <f t="shared" si="166"/>
        <v>0</v>
      </c>
      <c r="K251" s="70">
        <v>0</v>
      </c>
      <c r="L251" s="70">
        <v>0</v>
      </c>
      <c r="M251" s="56">
        <f t="shared" si="167"/>
        <v>0</v>
      </c>
      <c r="N251" s="70">
        <v>0</v>
      </c>
      <c r="O251" s="70">
        <v>0</v>
      </c>
      <c r="P251" s="56">
        <f t="shared" si="168"/>
        <v>0</v>
      </c>
      <c r="Q251" s="56">
        <f t="shared" si="169"/>
        <v>75</v>
      </c>
      <c r="R251" s="56">
        <f t="shared" si="170"/>
        <v>9</v>
      </c>
      <c r="S251" s="56">
        <f t="shared" si="171"/>
        <v>84</v>
      </c>
      <c r="T251" s="11"/>
      <c r="U251" s="11"/>
    </row>
    <row r="252" spans="1:21" ht="20.100000000000001" customHeight="1" x14ac:dyDescent="0.25">
      <c r="A252" s="33">
        <v>12</v>
      </c>
      <c r="B252" s="34" t="s">
        <v>226</v>
      </c>
      <c r="C252" s="55">
        <v>0</v>
      </c>
      <c r="D252" s="55">
        <v>0</v>
      </c>
      <c r="E252" s="70">
        <v>65</v>
      </c>
      <c r="F252" s="70">
        <v>249</v>
      </c>
      <c r="G252" s="56">
        <f t="shared" si="165"/>
        <v>314</v>
      </c>
      <c r="H252" s="70">
        <v>0</v>
      </c>
      <c r="I252" s="70">
        <v>0</v>
      </c>
      <c r="J252" s="56">
        <f t="shared" si="166"/>
        <v>0</v>
      </c>
      <c r="K252" s="70">
        <v>0</v>
      </c>
      <c r="L252" s="70">
        <v>0</v>
      </c>
      <c r="M252" s="56">
        <f t="shared" si="167"/>
        <v>0</v>
      </c>
      <c r="N252" s="70">
        <v>40</v>
      </c>
      <c r="O252" s="70">
        <v>46</v>
      </c>
      <c r="P252" s="56">
        <f t="shared" si="168"/>
        <v>86</v>
      </c>
      <c r="Q252" s="56">
        <f t="shared" si="169"/>
        <v>105</v>
      </c>
      <c r="R252" s="56">
        <f t="shared" si="170"/>
        <v>295</v>
      </c>
      <c r="S252" s="56">
        <f t="shared" si="171"/>
        <v>400</v>
      </c>
      <c r="T252" s="11"/>
      <c r="U252" s="11"/>
    </row>
    <row r="253" spans="1:21" s="9" customFormat="1" ht="20.100000000000001" customHeight="1" x14ac:dyDescent="0.25">
      <c r="A253" s="35"/>
      <c r="B253" s="36" t="s">
        <v>180</v>
      </c>
      <c r="C253" s="66">
        <f t="shared" ref="C253" si="216">+C248+C249+C250+C251+C252</f>
        <v>4133.8</v>
      </c>
      <c r="D253" s="66">
        <f t="shared" ref="D253" si="217">+D248+D249+D250+D251+D252</f>
        <v>41</v>
      </c>
      <c r="E253" s="66">
        <f t="shared" ref="E253" si="218">+E248+E249+E250+E251+E252</f>
        <v>1009</v>
      </c>
      <c r="F253" s="66">
        <f t="shared" ref="F253" si="219">+F248+F249+F250+F251+F252</f>
        <v>548</v>
      </c>
      <c r="G253" s="66">
        <f t="shared" ref="G253" si="220">+G248+G249+G250+G251+G252</f>
        <v>1557</v>
      </c>
      <c r="H253" s="66">
        <f t="shared" ref="H253" si="221">+H248+H249+H250+H251+H252</f>
        <v>80</v>
      </c>
      <c r="I253" s="66">
        <f t="shared" ref="I253" si="222">+I248+I249+I250+I251+I252</f>
        <v>114</v>
      </c>
      <c r="J253" s="66">
        <f t="shared" ref="J253" si="223">+J248+J249+J250+J251+J252</f>
        <v>194</v>
      </c>
      <c r="K253" s="66">
        <f t="shared" ref="K253" si="224">+K248+K249+K250+K251+K252</f>
        <v>0</v>
      </c>
      <c r="L253" s="66">
        <f t="shared" ref="L253" si="225">+L248+L249+L250+L251+L252</f>
        <v>0</v>
      </c>
      <c r="M253" s="66">
        <f t="shared" ref="M253" si="226">+M248+M249+M250+M251+M252</f>
        <v>0</v>
      </c>
      <c r="N253" s="66">
        <f t="shared" ref="N253" si="227">+N248+N249+N250+N251+N252</f>
        <v>110</v>
      </c>
      <c r="O253" s="66">
        <f t="shared" ref="O253" si="228">+O248+O249+O250+O251+O252</f>
        <v>134</v>
      </c>
      <c r="P253" s="66">
        <f t="shared" ref="P253" si="229">+P248+P249+P250+P251+P252</f>
        <v>244</v>
      </c>
      <c r="Q253" s="66">
        <f t="shared" ref="Q253" si="230">+Q248+Q249+Q250+Q251+Q252</f>
        <v>1199</v>
      </c>
      <c r="R253" s="66">
        <f t="shared" ref="R253:S253" si="231">+R248+R249+R250+R251+R252</f>
        <v>796</v>
      </c>
      <c r="S253" s="66">
        <f t="shared" si="231"/>
        <v>6169.8</v>
      </c>
      <c r="T253" s="19"/>
      <c r="U253" s="19"/>
    </row>
    <row r="254" spans="1:21" ht="20.100000000000001" customHeight="1" x14ac:dyDescent="0.25">
      <c r="A254" s="33">
        <v>13</v>
      </c>
      <c r="B254" s="34" t="s">
        <v>183</v>
      </c>
      <c r="C254" s="55">
        <v>1978.1</v>
      </c>
      <c r="D254" s="55">
        <v>280</v>
      </c>
      <c r="E254" s="70">
        <v>445</v>
      </c>
      <c r="F254" s="70">
        <v>288</v>
      </c>
      <c r="G254" s="56">
        <f t="shared" si="165"/>
        <v>733</v>
      </c>
      <c r="H254" s="70">
        <v>0</v>
      </c>
      <c r="I254" s="70">
        <v>0</v>
      </c>
      <c r="J254" s="56">
        <f t="shared" si="166"/>
        <v>0</v>
      </c>
      <c r="K254" s="70">
        <v>0</v>
      </c>
      <c r="L254" s="70">
        <v>0</v>
      </c>
      <c r="M254" s="56">
        <f t="shared" si="167"/>
        <v>0</v>
      </c>
      <c r="N254" s="70">
        <v>35</v>
      </c>
      <c r="O254" s="70">
        <v>39</v>
      </c>
      <c r="P254" s="56">
        <f t="shared" si="168"/>
        <v>74</v>
      </c>
      <c r="Q254" s="56">
        <f t="shared" si="169"/>
        <v>480</v>
      </c>
      <c r="R254" s="56">
        <f t="shared" si="170"/>
        <v>327</v>
      </c>
      <c r="S254" s="56">
        <f t="shared" si="171"/>
        <v>3065.1</v>
      </c>
      <c r="T254" s="11"/>
      <c r="U254" s="11"/>
    </row>
    <row r="255" spans="1:21" ht="20.100000000000001" customHeight="1" x14ac:dyDescent="0.25">
      <c r="A255" s="33">
        <v>14</v>
      </c>
      <c r="B255" s="34" t="s">
        <v>184</v>
      </c>
      <c r="C255" s="55">
        <v>0</v>
      </c>
      <c r="D255" s="55">
        <v>0</v>
      </c>
      <c r="E255" s="70">
        <v>45</v>
      </c>
      <c r="F255" s="70">
        <v>20</v>
      </c>
      <c r="G255" s="56">
        <f t="shared" si="165"/>
        <v>65</v>
      </c>
      <c r="H255" s="70">
        <v>0</v>
      </c>
      <c r="I255" s="70">
        <v>0</v>
      </c>
      <c r="J255" s="56">
        <f t="shared" si="166"/>
        <v>0</v>
      </c>
      <c r="K255" s="70">
        <v>0</v>
      </c>
      <c r="L255" s="70">
        <v>0</v>
      </c>
      <c r="M255" s="56">
        <f t="shared" si="167"/>
        <v>0</v>
      </c>
      <c r="N255" s="70">
        <v>0</v>
      </c>
      <c r="O255" s="70">
        <v>0</v>
      </c>
      <c r="P255" s="56">
        <f t="shared" si="168"/>
        <v>0</v>
      </c>
      <c r="Q255" s="56">
        <f t="shared" si="169"/>
        <v>45</v>
      </c>
      <c r="R255" s="56">
        <f t="shared" si="170"/>
        <v>20</v>
      </c>
      <c r="S255" s="56">
        <f t="shared" si="171"/>
        <v>65</v>
      </c>
      <c r="T255" s="11"/>
      <c r="U255" s="11"/>
    </row>
    <row r="256" spans="1:21" s="9" customFormat="1" ht="20.100000000000001" customHeight="1" x14ac:dyDescent="0.25">
      <c r="A256" s="35"/>
      <c r="B256" s="36" t="s">
        <v>183</v>
      </c>
      <c r="C256" s="66">
        <f t="shared" ref="C256:S256" si="232">+C254+C255</f>
        <v>1978.1</v>
      </c>
      <c r="D256" s="66">
        <f t="shared" si="232"/>
        <v>280</v>
      </c>
      <c r="E256" s="66">
        <f t="shared" si="232"/>
        <v>490</v>
      </c>
      <c r="F256" s="66">
        <f t="shared" si="232"/>
        <v>308</v>
      </c>
      <c r="G256" s="66">
        <f t="shared" si="232"/>
        <v>798</v>
      </c>
      <c r="H256" s="66">
        <f t="shared" si="232"/>
        <v>0</v>
      </c>
      <c r="I256" s="66">
        <f t="shared" si="232"/>
        <v>0</v>
      </c>
      <c r="J256" s="66">
        <f t="shared" si="232"/>
        <v>0</v>
      </c>
      <c r="K256" s="66">
        <f t="shared" si="232"/>
        <v>0</v>
      </c>
      <c r="L256" s="66">
        <f t="shared" si="232"/>
        <v>0</v>
      </c>
      <c r="M256" s="66">
        <f t="shared" si="232"/>
        <v>0</v>
      </c>
      <c r="N256" s="66">
        <f t="shared" si="232"/>
        <v>35</v>
      </c>
      <c r="O256" s="66">
        <f t="shared" si="232"/>
        <v>39</v>
      </c>
      <c r="P256" s="66">
        <f t="shared" si="232"/>
        <v>74</v>
      </c>
      <c r="Q256" s="66">
        <f t="shared" si="232"/>
        <v>525</v>
      </c>
      <c r="R256" s="66">
        <f t="shared" si="232"/>
        <v>347</v>
      </c>
      <c r="S256" s="66">
        <f t="shared" si="232"/>
        <v>3130.1</v>
      </c>
      <c r="T256" s="19"/>
      <c r="U256" s="19"/>
    </row>
    <row r="257" spans="1:21" ht="20.100000000000001" customHeight="1" x14ac:dyDescent="0.25">
      <c r="A257" s="33">
        <v>15</v>
      </c>
      <c r="B257" s="34" t="s">
        <v>259</v>
      </c>
      <c r="C257" s="55">
        <v>1489.24</v>
      </c>
      <c r="D257" s="55">
        <v>291.60000000000002</v>
      </c>
      <c r="E257" s="70">
        <v>350</v>
      </c>
      <c r="F257" s="70">
        <v>292</v>
      </c>
      <c r="G257" s="56">
        <f t="shared" si="165"/>
        <v>642</v>
      </c>
      <c r="H257" s="70">
        <v>0</v>
      </c>
      <c r="I257" s="70">
        <v>0</v>
      </c>
      <c r="J257" s="56">
        <f t="shared" si="166"/>
        <v>0</v>
      </c>
      <c r="K257" s="70">
        <v>0</v>
      </c>
      <c r="L257" s="70">
        <v>0</v>
      </c>
      <c r="M257" s="56">
        <f t="shared" si="167"/>
        <v>0</v>
      </c>
      <c r="N257" s="70">
        <v>38</v>
      </c>
      <c r="O257" s="70">
        <v>62</v>
      </c>
      <c r="P257" s="56">
        <f t="shared" si="168"/>
        <v>100</v>
      </c>
      <c r="Q257" s="56">
        <f t="shared" si="169"/>
        <v>388</v>
      </c>
      <c r="R257" s="56">
        <f t="shared" si="170"/>
        <v>354</v>
      </c>
      <c r="S257" s="56">
        <f t="shared" si="171"/>
        <v>2522.84</v>
      </c>
      <c r="T257" s="11"/>
      <c r="U257" s="11"/>
    </row>
    <row r="258" spans="1:21" ht="20.100000000000001" customHeight="1" x14ac:dyDescent="0.25">
      <c r="A258" s="33">
        <v>16</v>
      </c>
      <c r="B258" s="34" t="s">
        <v>260</v>
      </c>
      <c r="C258" s="55">
        <v>0</v>
      </c>
      <c r="D258" s="55">
        <v>0</v>
      </c>
      <c r="E258" s="70">
        <v>100</v>
      </c>
      <c r="F258" s="70">
        <v>77</v>
      </c>
      <c r="G258" s="56">
        <f t="shared" si="165"/>
        <v>177</v>
      </c>
      <c r="H258" s="70">
        <v>0</v>
      </c>
      <c r="I258" s="70">
        <v>0</v>
      </c>
      <c r="J258" s="56">
        <f t="shared" si="166"/>
        <v>0</v>
      </c>
      <c r="K258" s="70">
        <v>0</v>
      </c>
      <c r="L258" s="70">
        <v>0</v>
      </c>
      <c r="M258" s="56">
        <f t="shared" si="167"/>
        <v>0</v>
      </c>
      <c r="N258" s="70">
        <v>0</v>
      </c>
      <c r="O258" s="70">
        <v>0</v>
      </c>
      <c r="P258" s="56">
        <f t="shared" si="168"/>
        <v>0</v>
      </c>
      <c r="Q258" s="56">
        <f t="shared" si="169"/>
        <v>100</v>
      </c>
      <c r="R258" s="56">
        <f t="shared" si="170"/>
        <v>77</v>
      </c>
      <c r="S258" s="56">
        <f t="shared" si="171"/>
        <v>177</v>
      </c>
      <c r="T258" s="11"/>
      <c r="U258" s="11"/>
    </row>
    <row r="259" spans="1:21" ht="20.100000000000001" customHeight="1" x14ac:dyDescent="0.25">
      <c r="A259" s="33">
        <v>17</v>
      </c>
      <c r="B259" s="34" t="s">
        <v>261</v>
      </c>
      <c r="C259" s="55">
        <v>0</v>
      </c>
      <c r="D259" s="55">
        <v>0</v>
      </c>
      <c r="E259" s="70">
        <v>100</v>
      </c>
      <c r="F259" s="70">
        <v>22</v>
      </c>
      <c r="G259" s="56">
        <f t="shared" si="165"/>
        <v>122</v>
      </c>
      <c r="H259" s="70">
        <v>20</v>
      </c>
      <c r="I259" s="70">
        <v>0</v>
      </c>
      <c r="J259" s="56">
        <f t="shared" si="166"/>
        <v>20</v>
      </c>
      <c r="K259" s="70">
        <v>0</v>
      </c>
      <c r="L259" s="70">
        <v>0</v>
      </c>
      <c r="M259" s="56">
        <f t="shared" si="167"/>
        <v>0</v>
      </c>
      <c r="N259" s="70">
        <v>0</v>
      </c>
      <c r="O259" s="70">
        <v>0</v>
      </c>
      <c r="P259" s="56">
        <f t="shared" si="168"/>
        <v>0</v>
      </c>
      <c r="Q259" s="56">
        <f t="shared" si="169"/>
        <v>120</v>
      </c>
      <c r="R259" s="56">
        <f t="shared" si="170"/>
        <v>22</v>
      </c>
      <c r="S259" s="56">
        <f t="shared" si="171"/>
        <v>142</v>
      </c>
      <c r="T259" s="11"/>
      <c r="U259" s="11"/>
    </row>
    <row r="260" spans="1:21" s="9" customFormat="1" ht="20.100000000000001" customHeight="1" x14ac:dyDescent="0.25">
      <c r="A260" s="35"/>
      <c r="B260" s="36" t="s">
        <v>185</v>
      </c>
      <c r="C260" s="66">
        <f t="shared" ref="C260:S260" si="233">+C257+C258+C259</f>
        <v>1489.24</v>
      </c>
      <c r="D260" s="66">
        <f t="shared" si="233"/>
        <v>291.60000000000002</v>
      </c>
      <c r="E260" s="66">
        <f t="shared" si="233"/>
        <v>550</v>
      </c>
      <c r="F260" s="66">
        <f t="shared" si="233"/>
        <v>391</v>
      </c>
      <c r="G260" s="66">
        <f t="shared" si="233"/>
        <v>941</v>
      </c>
      <c r="H260" s="66">
        <f t="shared" si="233"/>
        <v>20</v>
      </c>
      <c r="I260" s="66">
        <f t="shared" si="233"/>
        <v>0</v>
      </c>
      <c r="J260" s="66">
        <f t="shared" si="233"/>
        <v>20</v>
      </c>
      <c r="K260" s="66">
        <f t="shared" si="233"/>
        <v>0</v>
      </c>
      <c r="L260" s="66">
        <f t="shared" si="233"/>
        <v>0</v>
      </c>
      <c r="M260" s="66">
        <f t="shared" si="233"/>
        <v>0</v>
      </c>
      <c r="N260" s="66">
        <f t="shared" si="233"/>
        <v>38</v>
      </c>
      <c r="O260" s="66">
        <f t="shared" si="233"/>
        <v>62</v>
      </c>
      <c r="P260" s="66">
        <f t="shared" si="233"/>
        <v>100</v>
      </c>
      <c r="Q260" s="66">
        <f t="shared" si="233"/>
        <v>608</v>
      </c>
      <c r="R260" s="66">
        <f t="shared" si="233"/>
        <v>453</v>
      </c>
      <c r="S260" s="66">
        <f t="shared" si="233"/>
        <v>2841.84</v>
      </c>
      <c r="T260" s="11"/>
      <c r="U260" s="11"/>
    </row>
    <row r="261" spans="1:21" ht="20.100000000000001" customHeight="1" x14ac:dyDescent="0.25">
      <c r="A261" s="33">
        <v>18</v>
      </c>
      <c r="B261" s="34" t="s">
        <v>186</v>
      </c>
      <c r="C261" s="55">
        <v>1719.91</v>
      </c>
      <c r="D261" s="55">
        <v>190</v>
      </c>
      <c r="E261" s="70">
        <v>390</v>
      </c>
      <c r="F261" s="70">
        <v>150</v>
      </c>
      <c r="G261" s="56">
        <f t="shared" si="165"/>
        <v>540</v>
      </c>
      <c r="H261" s="70">
        <v>8</v>
      </c>
      <c r="I261" s="70">
        <v>5</v>
      </c>
      <c r="J261" s="56">
        <f t="shared" si="166"/>
        <v>13</v>
      </c>
      <c r="K261" s="70">
        <v>0</v>
      </c>
      <c r="L261" s="70">
        <v>0</v>
      </c>
      <c r="M261" s="56">
        <f t="shared" si="167"/>
        <v>0</v>
      </c>
      <c r="N261" s="70">
        <v>37</v>
      </c>
      <c r="O261" s="70">
        <v>23</v>
      </c>
      <c r="P261" s="56">
        <f t="shared" si="168"/>
        <v>60</v>
      </c>
      <c r="Q261" s="56">
        <f t="shared" si="169"/>
        <v>435</v>
      </c>
      <c r="R261" s="56">
        <f t="shared" si="170"/>
        <v>178</v>
      </c>
      <c r="S261" s="56">
        <f t="shared" si="171"/>
        <v>2522.91</v>
      </c>
      <c r="T261" s="11"/>
      <c r="U261" s="11"/>
    </row>
    <row r="262" spans="1:21" s="10" customFormat="1" ht="20.100000000000001" customHeight="1" x14ac:dyDescent="0.25">
      <c r="A262" s="41" t="s">
        <v>233</v>
      </c>
      <c r="B262" s="48" t="s">
        <v>187</v>
      </c>
      <c r="C262" s="76">
        <f t="shared" ref="C262:S262" si="234">+C261+C260+C256+C253+C247</f>
        <v>16126.86</v>
      </c>
      <c r="D262" s="76">
        <f t="shared" si="234"/>
        <v>3802.6</v>
      </c>
      <c r="E262" s="76">
        <f t="shared" si="234"/>
        <v>3796</v>
      </c>
      <c r="F262" s="76">
        <f t="shared" si="234"/>
        <v>1787</v>
      </c>
      <c r="G262" s="76">
        <f t="shared" si="234"/>
        <v>5583</v>
      </c>
      <c r="H262" s="76">
        <f t="shared" si="234"/>
        <v>170</v>
      </c>
      <c r="I262" s="76">
        <f t="shared" si="234"/>
        <v>151</v>
      </c>
      <c r="J262" s="76">
        <f t="shared" si="234"/>
        <v>321</v>
      </c>
      <c r="K262" s="76">
        <f t="shared" si="234"/>
        <v>0</v>
      </c>
      <c r="L262" s="76">
        <f t="shared" si="234"/>
        <v>0</v>
      </c>
      <c r="M262" s="76">
        <f t="shared" si="234"/>
        <v>0</v>
      </c>
      <c r="N262" s="76">
        <f t="shared" si="234"/>
        <v>290</v>
      </c>
      <c r="O262" s="76">
        <f t="shared" si="234"/>
        <v>306</v>
      </c>
      <c r="P262" s="76">
        <f t="shared" si="234"/>
        <v>596</v>
      </c>
      <c r="Q262" s="76">
        <f t="shared" si="234"/>
        <v>4256</v>
      </c>
      <c r="R262" s="76">
        <f t="shared" si="234"/>
        <v>2244</v>
      </c>
      <c r="S262" s="76">
        <f t="shared" si="234"/>
        <v>26429.46</v>
      </c>
      <c r="T262" s="22"/>
      <c r="U262" s="22"/>
    </row>
    <row r="263" spans="1:21" ht="20.100000000000001" customHeight="1" x14ac:dyDescent="0.25">
      <c r="A263" s="33">
        <v>1</v>
      </c>
      <c r="B263" s="34" t="s">
        <v>188</v>
      </c>
      <c r="C263" s="55">
        <v>3271.62</v>
      </c>
      <c r="D263" s="55">
        <v>598</v>
      </c>
      <c r="E263" s="67">
        <v>2000</v>
      </c>
      <c r="F263" s="67">
        <v>250</v>
      </c>
      <c r="G263" s="56">
        <f t="shared" si="165"/>
        <v>2250</v>
      </c>
      <c r="H263" s="67">
        <v>0</v>
      </c>
      <c r="I263" s="67">
        <v>0</v>
      </c>
      <c r="J263" s="56">
        <f t="shared" si="166"/>
        <v>0</v>
      </c>
      <c r="K263" s="67">
        <v>0</v>
      </c>
      <c r="L263" s="67">
        <v>0</v>
      </c>
      <c r="M263" s="56">
        <f t="shared" si="167"/>
        <v>0</v>
      </c>
      <c r="N263" s="67">
        <v>70</v>
      </c>
      <c r="O263" s="67">
        <v>10</v>
      </c>
      <c r="P263" s="56">
        <f t="shared" si="168"/>
        <v>80</v>
      </c>
      <c r="Q263" s="56">
        <f t="shared" si="169"/>
        <v>2070</v>
      </c>
      <c r="R263" s="56">
        <f t="shared" si="170"/>
        <v>260</v>
      </c>
      <c r="S263" s="56">
        <f t="shared" si="171"/>
        <v>6199.62</v>
      </c>
      <c r="T263" s="11"/>
      <c r="U263" s="11"/>
    </row>
    <row r="264" spans="1:21" ht="20.100000000000001" customHeight="1" x14ac:dyDescent="0.25">
      <c r="A264" s="33">
        <v>2</v>
      </c>
      <c r="B264" s="34" t="s">
        <v>189</v>
      </c>
      <c r="C264" s="55">
        <v>968</v>
      </c>
      <c r="D264" s="55">
        <v>11.1</v>
      </c>
      <c r="E264" s="67">
        <v>465</v>
      </c>
      <c r="F264" s="67">
        <v>67</v>
      </c>
      <c r="G264" s="56">
        <f t="shared" si="165"/>
        <v>532</v>
      </c>
      <c r="H264" s="67">
        <v>0</v>
      </c>
      <c r="I264" s="67">
        <v>0</v>
      </c>
      <c r="J264" s="56">
        <f t="shared" si="166"/>
        <v>0</v>
      </c>
      <c r="K264" s="67">
        <v>0</v>
      </c>
      <c r="L264" s="67">
        <v>0</v>
      </c>
      <c r="M264" s="56">
        <f t="shared" si="167"/>
        <v>0</v>
      </c>
      <c r="N264" s="67">
        <v>20</v>
      </c>
      <c r="O264" s="67">
        <v>20</v>
      </c>
      <c r="P264" s="56">
        <f t="shared" si="168"/>
        <v>40</v>
      </c>
      <c r="Q264" s="56">
        <f t="shared" si="169"/>
        <v>485</v>
      </c>
      <c r="R264" s="56">
        <f t="shared" si="170"/>
        <v>87</v>
      </c>
      <c r="S264" s="56">
        <f t="shared" si="171"/>
        <v>1551.1</v>
      </c>
      <c r="T264" s="11"/>
      <c r="U264" s="11"/>
    </row>
    <row r="265" spans="1:21" ht="20.100000000000001" customHeight="1" x14ac:dyDescent="0.25">
      <c r="A265" s="33">
        <v>3</v>
      </c>
      <c r="B265" s="34" t="s">
        <v>190</v>
      </c>
      <c r="C265" s="55">
        <v>2586.3000000000002</v>
      </c>
      <c r="D265" s="55">
        <v>4600</v>
      </c>
      <c r="E265" s="56">
        <v>2500</v>
      </c>
      <c r="F265" s="56">
        <v>900</v>
      </c>
      <c r="G265" s="56">
        <f t="shared" ref="G265:G295" si="235">+E265+F265</f>
        <v>3400</v>
      </c>
      <c r="H265" s="56">
        <v>0</v>
      </c>
      <c r="I265" s="56">
        <v>0</v>
      </c>
      <c r="J265" s="56">
        <f t="shared" ref="J265:J295" si="236">+H265+I265</f>
        <v>0</v>
      </c>
      <c r="K265" s="56">
        <v>0</v>
      </c>
      <c r="L265" s="56">
        <v>0</v>
      </c>
      <c r="M265" s="56">
        <f t="shared" ref="M265:M295" si="237">+K265+L265</f>
        <v>0</v>
      </c>
      <c r="N265" s="56">
        <v>125</v>
      </c>
      <c r="O265" s="56">
        <v>260</v>
      </c>
      <c r="P265" s="56">
        <f t="shared" ref="P265:P295" si="238">+N265+O265</f>
        <v>385</v>
      </c>
      <c r="Q265" s="56">
        <f t="shared" ref="Q265:Q295" si="239">+E265+H265+K265+N265</f>
        <v>2625</v>
      </c>
      <c r="R265" s="56">
        <f t="shared" ref="R265:R295" si="240">+F265+I265+L265+O265</f>
        <v>1160</v>
      </c>
      <c r="S265" s="56">
        <f t="shared" ref="S265:S295" si="241">+C265+D265+Q265+R265</f>
        <v>10971.3</v>
      </c>
      <c r="T265" s="11"/>
      <c r="U265" s="11"/>
    </row>
    <row r="266" spans="1:21" ht="20.100000000000001" customHeight="1" x14ac:dyDescent="0.25">
      <c r="A266" s="33">
        <v>4</v>
      </c>
      <c r="B266" s="34" t="s">
        <v>191</v>
      </c>
      <c r="C266" s="55">
        <v>781</v>
      </c>
      <c r="D266" s="55">
        <v>0</v>
      </c>
      <c r="E266" s="56">
        <v>250</v>
      </c>
      <c r="F266" s="56">
        <v>110</v>
      </c>
      <c r="G266" s="56">
        <f t="shared" si="235"/>
        <v>360</v>
      </c>
      <c r="H266" s="56">
        <v>0</v>
      </c>
      <c r="I266" s="56">
        <v>0</v>
      </c>
      <c r="J266" s="56">
        <f t="shared" si="236"/>
        <v>0</v>
      </c>
      <c r="K266" s="56">
        <v>0</v>
      </c>
      <c r="L266" s="56">
        <v>0</v>
      </c>
      <c r="M266" s="56">
        <f t="shared" si="237"/>
        <v>0</v>
      </c>
      <c r="N266" s="56">
        <v>80</v>
      </c>
      <c r="O266" s="56">
        <v>50</v>
      </c>
      <c r="P266" s="56">
        <f t="shared" si="238"/>
        <v>130</v>
      </c>
      <c r="Q266" s="56">
        <f t="shared" si="239"/>
        <v>330</v>
      </c>
      <c r="R266" s="56">
        <f t="shared" si="240"/>
        <v>160</v>
      </c>
      <c r="S266" s="56">
        <f t="shared" si="241"/>
        <v>1271</v>
      </c>
      <c r="T266" s="11"/>
      <c r="U266" s="11"/>
    </row>
    <row r="267" spans="1:21" ht="20.100000000000001" customHeight="1" x14ac:dyDescent="0.25">
      <c r="A267" s="33">
        <v>5</v>
      </c>
      <c r="B267" s="34" t="s">
        <v>192</v>
      </c>
      <c r="C267" s="55">
        <v>1443.44</v>
      </c>
      <c r="D267" s="55">
        <v>0</v>
      </c>
      <c r="E267" s="56">
        <v>400</v>
      </c>
      <c r="F267" s="56">
        <v>75</v>
      </c>
      <c r="G267" s="56">
        <f t="shared" si="235"/>
        <v>475</v>
      </c>
      <c r="H267" s="56">
        <v>0</v>
      </c>
      <c r="I267" s="56">
        <v>0</v>
      </c>
      <c r="J267" s="56">
        <f t="shared" si="236"/>
        <v>0</v>
      </c>
      <c r="K267" s="56">
        <v>0</v>
      </c>
      <c r="L267" s="56">
        <v>0</v>
      </c>
      <c r="M267" s="56">
        <f t="shared" si="237"/>
        <v>0</v>
      </c>
      <c r="N267" s="56">
        <v>0</v>
      </c>
      <c r="O267" s="56">
        <v>0</v>
      </c>
      <c r="P267" s="56">
        <f t="shared" si="238"/>
        <v>0</v>
      </c>
      <c r="Q267" s="56">
        <f t="shared" si="239"/>
        <v>400</v>
      </c>
      <c r="R267" s="56">
        <f t="shared" si="240"/>
        <v>75</v>
      </c>
      <c r="S267" s="56">
        <f t="shared" si="241"/>
        <v>1918.44</v>
      </c>
      <c r="T267" s="11"/>
      <c r="U267" s="11"/>
    </row>
    <row r="268" spans="1:21" s="9" customFormat="1" ht="20.100000000000001" customHeight="1" x14ac:dyDescent="0.25">
      <c r="A268" s="33"/>
      <c r="B268" s="36" t="s">
        <v>191</v>
      </c>
      <c r="C268" s="92">
        <f t="shared" ref="C268:S268" si="242">+C266+C267</f>
        <v>2224.44</v>
      </c>
      <c r="D268" s="92">
        <f t="shared" si="242"/>
        <v>0</v>
      </c>
      <c r="E268" s="92">
        <f t="shared" si="242"/>
        <v>650</v>
      </c>
      <c r="F268" s="92">
        <f t="shared" si="242"/>
        <v>185</v>
      </c>
      <c r="G268" s="92">
        <f t="shared" si="242"/>
        <v>835</v>
      </c>
      <c r="H268" s="92">
        <f t="shared" si="242"/>
        <v>0</v>
      </c>
      <c r="I268" s="92">
        <f t="shared" si="242"/>
        <v>0</v>
      </c>
      <c r="J268" s="92">
        <f t="shared" si="242"/>
        <v>0</v>
      </c>
      <c r="K268" s="92">
        <f t="shared" si="242"/>
        <v>0</v>
      </c>
      <c r="L268" s="92">
        <f t="shared" si="242"/>
        <v>0</v>
      </c>
      <c r="M268" s="92">
        <f t="shared" si="242"/>
        <v>0</v>
      </c>
      <c r="N268" s="92">
        <f t="shared" si="242"/>
        <v>80</v>
      </c>
      <c r="O268" s="92">
        <f t="shared" si="242"/>
        <v>50</v>
      </c>
      <c r="P268" s="92">
        <f t="shared" si="242"/>
        <v>130</v>
      </c>
      <c r="Q268" s="92">
        <f t="shared" si="242"/>
        <v>730</v>
      </c>
      <c r="R268" s="92">
        <f t="shared" si="242"/>
        <v>235</v>
      </c>
      <c r="S268" s="92">
        <f t="shared" si="242"/>
        <v>3189.44</v>
      </c>
      <c r="T268" s="11"/>
      <c r="U268" s="11"/>
    </row>
    <row r="269" spans="1:21" ht="21.75" customHeight="1" x14ac:dyDescent="0.25">
      <c r="A269" s="33">
        <v>6</v>
      </c>
      <c r="B269" s="51" t="s">
        <v>193</v>
      </c>
      <c r="C269" s="55">
        <v>0</v>
      </c>
      <c r="D269" s="55">
        <v>0</v>
      </c>
      <c r="E269" s="93">
        <v>15670</v>
      </c>
      <c r="F269" s="93">
        <v>2236</v>
      </c>
      <c r="G269" s="56">
        <f t="shared" si="235"/>
        <v>17906</v>
      </c>
      <c r="H269" s="93">
        <v>1611</v>
      </c>
      <c r="I269" s="93">
        <v>1500</v>
      </c>
      <c r="J269" s="56">
        <f t="shared" si="236"/>
        <v>3111</v>
      </c>
      <c r="K269" s="93">
        <v>800</v>
      </c>
      <c r="L269" s="93">
        <v>598</v>
      </c>
      <c r="M269" s="56">
        <f t="shared" si="237"/>
        <v>1398</v>
      </c>
      <c r="N269" s="93">
        <v>1201</v>
      </c>
      <c r="O269" s="93">
        <v>1006</v>
      </c>
      <c r="P269" s="56">
        <f t="shared" si="238"/>
        <v>2207</v>
      </c>
      <c r="Q269" s="56">
        <f t="shared" si="239"/>
        <v>19282</v>
      </c>
      <c r="R269" s="56">
        <f t="shared" si="240"/>
        <v>5340</v>
      </c>
      <c r="S269" s="56">
        <f t="shared" si="241"/>
        <v>24622</v>
      </c>
      <c r="T269" s="11"/>
      <c r="U269" s="11"/>
    </row>
    <row r="270" spans="1:21" s="10" customFormat="1" ht="20.100000000000001" customHeight="1" x14ac:dyDescent="0.25">
      <c r="A270" s="41" t="s">
        <v>234</v>
      </c>
      <c r="B270" s="48" t="s">
        <v>252</v>
      </c>
      <c r="C270" s="76">
        <f t="shared" ref="C270:S270" si="243">+C263+C264+C265+C268+C269</f>
        <v>9050.36</v>
      </c>
      <c r="D270" s="76">
        <f t="shared" si="243"/>
        <v>5209.1000000000004</v>
      </c>
      <c r="E270" s="76">
        <f t="shared" si="243"/>
        <v>21285</v>
      </c>
      <c r="F270" s="76">
        <f t="shared" si="243"/>
        <v>3638</v>
      </c>
      <c r="G270" s="76">
        <f t="shared" si="243"/>
        <v>24923</v>
      </c>
      <c r="H270" s="76">
        <f t="shared" si="243"/>
        <v>1611</v>
      </c>
      <c r="I270" s="76">
        <f t="shared" si="243"/>
        <v>1500</v>
      </c>
      <c r="J270" s="76">
        <f t="shared" si="243"/>
        <v>3111</v>
      </c>
      <c r="K270" s="76">
        <f t="shared" si="243"/>
        <v>800</v>
      </c>
      <c r="L270" s="76">
        <f t="shared" si="243"/>
        <v>598</v>
      </c>
      <c r="M270" s="76">
        <f t="shared" si="243"/>
        <v>1398</v>
      </c>
      <c r="N270" s="76">
        <f t="shared" si="243"/>
        <v>1496</v>
      </c>
      <c r="O270" s="76">
        <f t="shared" si="243"/>
        <v>1346</v>
      </c>
      <c r="P270" s="76">
        <f t="shared" si="243"/>
        <v>2842</v>
      </c>
      <c r="Q270" s="76">
        <f t="shared" si="243"/>
        <v>25192</v>
      </c>
      <c r="R270" s="76">
        <f t="shared" si="243"/>
        <v>7082</v>
      </c>
      <c r="S270" s="76">
        <f t="shared" si="243"/>
        <v>46533.459999999992</v>
      </c>
      <c r="T270" s="22"/>
      <c r="U270" s="22"/>
    </row>
    <row r="271" spans="1:21" ht="20.100000000000001" customHeight="1" x14ac:dyDescent="0.25">
      <c r="A271" s="33">
        <v>1</v>
      </c>
      <c r="B271" s="34" t="s">
        <v>194</v>
      </c>
      <c r="C271" s="55">
        <v>360</v>
      </c>
      <c r="D271" s="55">
        <v>43.75</v>
      </c>
      <c r="E271" s="56">
        <v>400</v>
      </c>
      <c r="F271" s="56">
        <v>69</v>
      </c>
      <c r="G271" s="56">
        <f t="shared" si="235"/>
        <v>469</v>
      </c>
      <c r="H271" s="56">
        <v>0</v>
      </c>
      <c r="I271" s="56">
        <v>0</v>
      </c>
      <c r="J271" s="56">
        <f t="shared" si="236"/>
        <v>0</v>
      </c>
      <c r="K271" s="56">
        <v>0</v>
      </c>
      <c r="L271" s="56">
        <v>0</v>
      </c>
      <c r="M271" s="56">
        <f t="shared" si="237"/>
        <v>0</v>
      </c>
      <c r="N271" s="56">
        <v>0</v>
      </c>
      <c r="O271" s="56">
        <v>0</v>
      </c>
      <c r="P271" s="56">
        <f t="shared" si="238"/>
        <v>0</v>
      </c>
      <c r="Q271" s="56">
        <f t="shared" si="239"/>
        <v>400</v>
      </c>
      <c r="R271" s="56">
        <f t="shared" si="240"/>
        <v>69</v>
      </c>
      <c r="S271" s="56">
        <f t="shared" si="241"/>
        <v>872.75</v>
      </c>
      <c r="T271" s="11"/>
      <c r="U271" s="11"/>
    </row>
    <row r="272" spans="1:21" ht="20.100000000000001" customHeight="1" x14ac:dyDescent="0.25">
      <c r="A272" s="33">
        <v>2</v>
      </c>
      <c r="B272" s="34" t="s">
        <v>195</v>
      </c>
      <c r="C272" s="55">
        <v>11000</v>
      </c>
      <c r="D272" s="55">
        <v>0</v>
      </c>
      <c r="E272" s="56">
        <v>1237.2</v>
      </c>
      <c r="F272" s="56">
        <v>271</v>
      </c>
      <c r="G272" s="56">
        <f t="shared" si="235"/>
        <v>1508.2</v>
      </c>
      <c r="H272" s="56">
        <v>0</v>
      </c>
      <c r="I272" s="56">
        <v>0</v>
      </c>
      <c r="J272" s="56">
        <f t="shared" si="236"/>
        <v>0</v>
      </c>
      <c r="K272" s="56">
        <v>44</v>
      </c>
      <c r="L272" s="56">
        <v>43</v>
      </c>
      <c r="M272" s="56">
        <f t="shared" si="237"/>
        <v>87</v>
      </c>
      <c r="N272" s="56">
        <v>358</v>
      </c>
      <c r="O272" s="56">
        <v>190</v>
      </c>
      <c r="P272" s="56">
        <f t="shared" si="238"/>
        <v>548</v>
      </c>
      <c r="Q272" s="56">
        <f t="shared" si="239"/>
        <v>1639.2</v>
      </c>
      <c r="R272" s="56">
        <f t="shared" si="240"/>
        <v>504</v>
      </c>
      <c r="S272" s="56">
        <f t="shared" si="241"/>
        <v>13143.2</v>
      </c>
      <c r="T272" s="11"/>
      <c r="U272" s="11"/>
    </row>
    <row r="273" spans="1:21" ht="20.100000000000001" customHeight="1" x14ac:dyDescent="0.25">
      <c r="A273" s="33">
        <v>3</v>
      </c>
      <c r="B273" s="34" t="s">
        <v>196</v>
      </c>
      <c r="C273" s="55">
        <v>9600</v>
      </c>
      <c r="D273" s="55">
        <v>0</v>
      </c>
      <c r="E273" s="56">
        <v>1237.7</v>
      </c>
      <c r="F273" s="56">
        <v>621</v>
      </c>
      <c r="G273" s="56">
        <f t="shared" si="235"/>
        <v>1858.7</v>
      </c>
      <c r="H273" s="56">
        <v>0</v>
      </c>
      <c r="I273" s="56">
        <v>0</v>
      </c>
      <c r="J273" s="56">
        <f t="shared" si="236"/>
        <v>0</v>
      </c>
      <c r="K273" s="56">
        <v>229</v>
      </c>
      <c r="L273" s="56">
        <v>96</v>
      </c>
      <c r="M273" s="56">
        <f t="shared" si="237"/>
        <v>325</v>
      </c>
      <c r="N273" s="56">
        <v>218</v>
      </c>
      <c r="O273" s="56">
        <v>120</v>
      </c>
      <c r="P273" s="56">
        <f t="shared" si="238"/>
        <v>338</v>
      </c>
      <c r="Q273" s="56">
        <f t="shared" si="239"/>
        <v>1684.7</v>
      </c>
      <c r="R273" s="56">
        <f t="shared" si="240"/>
        <v>837</v>
      </c>
      <c r="S273" s="56">
        <f t="shared" si="241"/>
        <v>12121.7</v>
      </c>
      <c r="T273" s="11"/>
      <c r="U273" s="11"/>
    </row>
    <row r="274" spans="1:21" ht="20.100000000000001" customHeight="1" x14ac:dyDescent="0.25">
      <c r="A274" s="33">
        <v>4</v>
      </c>
      <c r="B274" s="34" t="s">
        <v>197</v>
      </c>
      <c r="C274" s="55">
        <v>14220</v>
      </c>
      <c r="D274" s="55">
        <v>2</v>
      </c>
      <c r="E274" s="56">
        <v>1937.2</v>
      </c>
      <c r="F274" s="56">
        <v>582</v>
      </c>
      <c r="G274" s="56">
        <f t="shared" si="235"/>
        <v>2519.1999999999998</v>
      </c>
      <c r="H274" s="56">
        <v>0</v>
      </c>
      <c r="I274" s="56">
        <v>0</v>
      </c>
      <c r="J274" s="56">
        <f t="shared" si="236"/>
        <v>0</v>
      </c>
      <c r="K274" s="56">
        <v>144</v>
      </c>
      <c r="L274" s="56">
        <v>53</v>
      </c>
      <c r="M274" s="56">
        <f t="shared" si="237"/>
        <v>197</v>
      </c>
      <c r="N274" s="56">
        <v>418</v>
      </c>
      <c r="O274" s="56">
        <v>170</v>
      </c>
      <c r="P274" s="56">
        <f t="shared" si="238"/>
        <v>588</v>
      </c>
      <c r="Q274" s="56">
        <f t="shared" si="239"/>
        <v>2499.1999999999998</v>
      </c>
      <c r="R274" s="56">
        <f t="shared" si="240"/>
        <v>805</v>
      </c>
      <c r="S274" s="56">
        <f t="shared" si="241"/>
        <v>17526.2</v>
      </c>
      <c r="T274" s="11"/>
      <c r="U274" s="11"/>
    </row>
    <row r="275" spans="1:21" ht="20.100000000000001" customHeight="1" x14ac:dyDescent="0.25">
      <c r="A275" s="33">
        <v>5</v>
      </c>
      <c r="B275" s="34" t="s">
        <v>198</v>
      </c>
      <c r="C275" s="55">
        <v>11000</v>
      </c>
      <c r="D275" s="55">
        <v>0</v>
      </c>
      <c r="E275" s="56">
        <v>1454.2</v>
      </c>
      <c r="F275" s="56">
        <v>603</v>
      </c>
      <c r="G275" s="56">
        <f t="shared" si="235"/>
        <v>2057.1999999999998</v>
      </c>
      <c r="H275" s="56">
        <v>0</v>
      </c>
      <c r="I275" s="56">
        <v>0</v>
      </c>
      <c r="J275" s="56">
        <f t="shared" si="236"/>
        <v>0</v>
      </c>
      <c r="K275" s="56">
        <v>142</v>
      </c>
      <c r="L275" s="56">
        <v>180</v>
      </c>
      <c r="M275" s="56">
        <f t="shared" si="237"/>
        <v>322</v>
      </c>
      <c r="N275" s="56">
        <v>208</v>
      </c>
      <c r="O275" s="56">
        <v>66</v>
      </c>
      <c r="P275" s="56">
        <f t="shared" si="238"/>
        <v>274</v>
      </c>
      <c r="Q275" s="56">
        <f t="shared" si="239"/>
        <v>1804.2</v>
      </c>
      <c r="R275" s="56">
        <f t="shared" si="240"/>
        <v>849</v>
      </c>
      <c r="S275" s="56">
        <f t="shared" si="241"/>
        <v>13653.2</v>
      </c>
      <c r="T275" s="11"/>
      <c r="U275" s="11"/>
    </row>
    <row r="276" spans="1:21" ht="20.100000000000001" customHeight="1" x14ac:dyDescent="0.25">
      <c r="A276" s="33">
        <v>6</v>
      </c>
      <c r="B276" s="34" t="s">
        <v>199</v>
      </c>
      <c r="C276" s="64">
        <v>8799.6299999999992</v>
      </c>
      <c r="D276" s="64">
        <v>0</v>
      </c>
      <c r="E276" s="56">
        <v>1166.2</v>
      </c>
      <c r="F276" s="56">
        <v>522</v>
      </c>
      <c r="G276" s="56">
        <f t="shared" si="235"/>
        <v>1688.2</v>
      </c>
      <c r="H276" s="56">
        <v>0</v>
      </c>
      <c r="I276" s="56">
        <v>0</v>
      </c>
      <c r="J276" s="56">
        <f t="shared" si="236"/>
        <v>0</v>
      </c>
      <c r="K276" s="56">
        <v>120</v>
      </c>
      <c r="L276" s="56">
        <v>191</v>
      </c>
      <c r="M276" s="56">
        <f t="shared" si="237"/>
        <v>311</v>
      </c>
      <c r="N276" s="56">
        <v>1097.3</v>
      </c>
      <c r="O276" s="56">
        <v>440</v>
      </c>
      <c r="P276" s="56">
        <f t="shared" si="238"/>
        <v>1537.3</v>
      </c>
      <c r="Q276" s="56">
        <f t="shared" si="239"/>
        <v>2383.5</v>
      </c>
      <c r="R276" s="56">
        <f t="shared" si="240"/>
        <v>1153</v>
      </c>
      <c r="S276" s="56">
        <f t="shared" si="241"/>
        <v>12336.13</v>
      </c>
      <c r="T276" s="11"/>
      <c r="U276" s="11"/>
    </row>
    <row r="277" spans="1:21" ht="20.100000000000001" customHeight="1" x14ac:dyDescent="0.25">
      <c r="A277" s="33">
        <v>7</v>
      </c>
      <c r="B277" s="38" t="s">
        <v>200</v>
      </c>
      <c r="C277" s="55">
        <v>7200</v>
      </c>
      <c r="D277" s="55">
        <v>0</v>
      </c>
      <c r="E277" s="56">
        <v>159.69999999999999</v>
      </c>
      <c r="F277" s="56">
        <v>31</v>
      </c>
      <c r="G277" s="56">
        <f t="shared" si="235"/>
        <v>190.7</v>
      </c>
      <c r="H277" s="56">
        <v>1290</v>
      </c>
      <c r="I277" s="56">
        <v>730</v>
      </c>
      <c r="J277" s="56">
        <f t="shared" si="236"/>
        <v>2020</v>
      </c>
      <c r="K277" s="56">
        <v>190</v>
      </c>
      <c r="L277" s="56">
        <v>43</v>
      </c>
      <c r="M277" s="56">
        <f t="shared" si="237"/>
        <v>233</v>
      </c>
      <c r="N277" s="56">
        <v>513.70000000000005</v>
      </c>
      <c r="O277" s="56">
        <v>0</v>
      </c>
      <c r="P277" s="56">
        <f t="shared" si="238"/>
        <v>513.70000000000005</v>
      </c>
      <c r="Q277" s="56">
        <f t="shared" si="239"/>
        <v>2153.4</v>
      </c>
      <c r="R277" s="56">
        <f t="shared" si="240"/>
        <v>804</v>
      </c>
      <c r="S277" s="56">
        <f t="shared" si="241"/>
        <v>10157.4</v>
      </c>
      <c r="T277" s="11"/>
      <c r="U277" s="11"/>
    </row>
    <row r="278" spans="1:21" ht="20.100000000000001" customHeight="1" x14ac:dyDescent="0.25">
      <c r="A278" s="33">
        <v>8</v>
      </c>
      <c r="B278" s="34" t="s">
        <v>201</v>
      </c>
      <c r="C278" s="55">
        <v>7798</v>
      </c>
      <c r="D278" s="55">
        <v>0</v>
      </c>
      <c r="E278" s="56">
        <v>0</v>
      </c>
      <c r="F278" s="56">
        <v>0</v>
      </c>
      <c r="G278" s="56">
        <f t="shared" si="235"/>
        <v>0</v>
      </c>
      <c r="H278" s="56">
        <v>1371</v>
      </c>
      <c r="I278" s="56">
        <v>698</v>
      </c>
      <c r="J278" s="56">
        <f t="shared" si="236"/>
        <v>2069</v>
      </c>
      <c r="K278" s="56">
        <v>748</v>
      </c>
      <c r="L278" s="56">
        <v>160</v>
      </c>
      <c r="M278" s="56">
        <f t="shared" si="237"/>
        <v>908</v>
      </c>
      <c r="N278" s="56">
        <v>0</v>
      </c>
      <c r="O278" s="56">
        <v>0</v>
      </c>
      <c r="P278" s="56">
        <f t="shared" si="238"/>
        <v>0</v>
      </c>
      <c r="Q278" s="56">
        <f t="shared" si="239"/>
        <v>2119</v>
      </c>
      <c r="R278" s="56">
        <f t="shared" si="240"/>
        <v>858</v>
      </c>
      <c r="S278" s="56">
        <f t="shared" si="241"/>
        <v>10775</v>
      </c>
      <c r="T278" s="11"/>
      <c r="U278" s="11"/>
    </row>
    <row r="279" spans="1:21" ht="20.100000000000001" customHeight="1" x14ac:dyDescent="0.25">
      <c r="A279" s="33">
        <v>9</v>
      </c>
      <c r="B279" s="34" t="s">
        <v>202</v>
      </c>
      <c r="C279" s="55">
        <v>14626.17</v>
      </c>
      <c r="D279" s="55">
        <v>0</v>
      </c>
      <c r="E279" s="56">
        <v>1137.2</v>
      </c>
      <c r="F279" s="56">
        <v>571</v>
      </c>
      <c r="G279" s="56">
        <f t="shared" si="235"/>
        <v>1708.2</v>
      </c>
      <c r="H279" s="56">
        <v>0</v>
      </c>
      <c r="I279" s="56">
        <v>0</v>
      </c>
      <c r="J279" s="56">
        <f t="shared" si="236"/>
        <v>0</v>
      </c>
      <c r="K279" s="56">
        <v>335</v>
      </c>
      <c r="L279" s="56">
        <v>115</v>
      </c>
      <c r="M279" s="56">
        <f t="shared" si="237"/>
        <v>450</v>
      </c>
      <c r="N279" s="56">
        <v>0</v>
      </c>
      <c r="O279" s="56">
        <v>0</v>
      </c>
      <c r="P279" s="56">
        <f t="shared" si="238"/>
        <v>0</v>
      </c>
      <c r="Q279" s="56">
        <f t="shared" si="239"/>
        <v>1472.2</v>
      </c>
      <c r="R279" s="56">
        <f t="shared" si="240"/>
        <v>686</v>
      </c>
      <c r="S279" s="56">
        <f t="shared" si="241"/>
        <v>16784.370000000003</v>
      </c>
      <c r="T279" s="11"/>
      <c r="U279" s="11"/>
    </row>
    <row r="280" spans="1:21" ht="20.100000000000001" customHeight="1" x14ac:dyDescent="0.25">
      <c r="A280" s="33">
        <v>10</v>
      </c>
      <c r="B280" s="34" t="s">
        <v>203</v>
      </c>
      <c r="C280" s="55">
        <v>12000</v>
      </c>
      <c r="D280" s="55">
        <v>2.34</v>
      </c>
      <c r="E280" s="56">
        <v>1556.7</v>
      </c>
      <c r="F280" s="56">
        <v>768</v>
      </c>
      <c r="G280" s="56">
        <f t="shared" si="235"/>
        <v>2324.6999999999998</v>
      </c>
      <c r="H280" s="56">
        <v>0</v>
      </c>
      <c r="I280" s="56">
        <v>0</v>
      </c>
      <c r="J280" s="56">
        <f t="shared" si="236"/>
        <v>0</v>
      </c>
      <c r="K280" s="56">
        <v>420</v>
      </c>
      <c r="L280" s="56">
        <v>43</v>
      </c>
      <c r="M280" s="56">
        <f t="shared" si="237"/>
        <v>463</v>
      </c>
      <c r="N280" s="56">
        <v>0</v>
      </c>
      <c r="O280" s="56">
        <v>0</v>
      </c>
      <c r="P280" s="56">
        <f t="shared" si="238"/>
        <v>0</v>
      </c>
      <c r="Q280" s="56">
        <f t="shared" si="239"/>
        <v>1976.7</v>
      </c>
      <c r="R280" s="56">
        <f t="shared" si="240"/>
        <v>811</v>
      </c>
      <c r="S280" s="56">
        <f t="shared" si="241"/>
        <v>14790.04</v>
      </c>
      <c r="T280" s="11"/>
      <c r="U280" s="11"/>
    </row>
    <row r="281" spans="1:21" ht="20.100000000000001" customHeight="1" x14ac:dyDescent="0.25">
      <c r="A281" s="33">
        <v>11</v>
      </c>
      <c r="B281" s="34" t="s">
        <v>204</v>
      </c>
      <c r="C281" s="55">
        <v>11723.39</v>
      </c>
      <c r="D281" s="55">
        <v>47</v>
      </c>
      <c r="E281" s="56">
        <v>1446</v>
      </c>
      <c r="F281" s="56">
        <v>621</v>
      </c>
      <c r="G281" s="56">
        <f t="shared" si="235"/>
        <v>2067</v>
      </c>
      <c r="H281" s="56">
        <v>0</v>
      </c>
      <c r="I281" s="56">
        <v>0</v>
      </c>
      <c r="J281" s="56">
        <f t="shared" si="236"/>
        <v>0</v>
      </c>
      <c r="K281" s="56">
        <v>192</v>
      </c>
      <c r="L281" s="56">
        <v>43</v>
      </c>
      <c r="M281" s="56">
        <f t="shared" si="237"/>
        <v>235</v>
      </c>
      <c r="N281" s="56">
        <v>598</v>
      </c>
      <c r="O281" s="56">
        <v>225</v>
      </c>
      <c r="P281" s="56">
        <f t="shared" si="238"/>
        <v>823</v>
      </c>
      <c r="Q281" s="56">
        <f t="shared" si="239"/>
        <v>2236</v>
      </c>
      <c r="R281" s="56">
        <f t="shared" si="240"/>
        <v>889</v>
      </c>
      <c r="S281" s="56">
        <f t="shared" si="241"/>
        <v>14895.39</v>
      </c>
      <c r="T281" s="11"/>
      <c r="U281" s="11"/>
    </row>
    <row r="282" spans="1:21" ht="20.100000000000001" customHeight="1" x14ac:dyDescent="0.25">
      <c r="A282" s="33">
        <v>12</v>
      </c>
      <c r="B282" s="34" t="s">
        <v>205</v>
      </c>
      <c r="C282" s="55">
        <v>9899.23</v>
      </c>
      <c r="D282" s="55">
        <v>3</v>
      </c>
      <c r="E282" s="56">
        <v>1450.7</v>
      </c>
      <c r="F282" s="56">
        <v>621</v>
      </c>
      <c r="G282" s="56">
        <f t="shared" si="235"/>
        <v>2071.6999999999998</v>
      </c>
      <c r="H282" s="56">
        <v>0</v>
      </c>
      <c r="I282" s="56">
        <v>0</v>
      </c>
      <c r="J282" s="56">
        <f t="shared" si="236"/>
        <v>0</v>
      </c>
      <c r="K282" s="56">
        <v>21</v>
      </c>
      <c r="L282" s="56">
        <v>8</v>
      </c>
      <c r="M282" s="56">
        <f t="shared" si="237"/>
        <v>29</v>
      </c>
      <c r="N282" s="56">
        <v>163</v>
      </c>
      <c r="O282" s="56">
        <v>85</v>
      </c>
      <c r="P282" s="56">
        <f t="shared" si="238"/>
        <v>248</v>
      </c>
      <c r="Q282" s="56">
        <f t="shared" si="239"/>
        <v>1634.7</v>
      </c>
      <c r="R282" s="56">
        <f t="shared" si="240"/>
        <v>714</v>
      </c>
      <c r="S282" s="56">
        <f t="shared" si="241"/>
        <v>12250.93</v>
      </c>
      <c r="T282" s="11"/>
      <c r="U282" s="11"/>
    </row>
    <row r="283" spans="1:21" ht="20.100000000000001" customHeight="1" x14ac:dyDescent="0.25">
      <c r="A283" s="33">
        <v>13</v>
      </c>
      <c r="B283" s="34" t="s">
        <v>242</v>
      </c>
      <c r="C283" s="55">
        <v>0</v>
      </c>
      <c r="D283" s="55">
        <v>0</v>
      </c>
      <c r="E283" s="56">
        <v>598.4</v>
      </c>
      <c r="F283" s="56">
        <v>0</v>
      </c>
      <c r="G283" s="56">
        <f t="shared" si="235"/>
        <v>598.4</v>
      </c>
      <c r="H283" s="56">
        <v>0</v>
      </c>
      <c r="I283" s="56">
        <v>0</v>
      </c>
      <c r="J283" s="56">
        <f t="shared" si="236"/>
        <v>0</v>
      </c>
      <c r="K283" s="56">
        <v>0</v>
      </c>
      <c r="L283" s="56">
        <v>0</v>
      </c>
      <c r="M283" s="56">
        <f t="shared" si="237"/>
        <v>0</v>
      </c>
      <c r="N283" s="56">
        <v>0</v>
      </c>
      <c r="O283" s="56">
        <v>0</v>
      </c>
      <c r="P283" s="56">
        <f t="shared" si="238"/>
        <v>0</v>
      </c>
      <c r="Q283" s="56">
        <f t="shared" si="239"/>
        <v>598.4</v>
      </c>
      <c r="R283" s="56">
        <f t="shared" si="240"/>
        <v>0</v>
      </c>
      <c r="S283" s="56">
        <f t="shared" si="241"/>
        <v>598.4</v>
      </c>
      <c r="T283" s="11"/>
      <c r="U283" s="11"/>
    </row>
    <row r="284" spans="1:21" ht="20.100000000000001" customHeight="1" x14ac:dyDescent="0.25">
      <c r="A284" s="33">
        <v>14</v>
      </c>
      <c r="B284" s="34" t="s">
        <v>243</v>
      </c>
      <c r="C284" s="55">
        <v>0</v>
      </c>
      <c r="D284" s="55">
        <v>0</v>
      </c>
      <c r="E284" s="56">
        <v>800</v>
      </c>
      <c r="F284" s="56">
        <v>140</v>
      </c>
      <c r="G284" s="56">
        <f t="shared" si="235"/>
        <v>940</v>
      </c>
      <c r="H284" s="56">
        <v>20</v>
      </c>
      <c r="I284" s="56">
        <v>33</v>
      </c>
      <c r="J284" s="56">
        <f t="shared" si="236"/>
        <v>53</v>
      </c>
      <c r="K284" s="56">
        <v>33</v>
      </c>
      <c r="L284" s="56">
        <v>16</v>
      </c>
      <c r="M284" s="56">
        <f t="shared" si="237"/>
        <v>49</v>
      </c>
      <c r="N284" s="56">
        <v>0</v>
      </c>
      <c r="O284" s="56">
        <v>0</v>
      </c>
      <c r="P284" s="56">
        <f t="shared" si="238"/>
        <v>0</v>
      </c>
      <c r="Q284" s="56">
        <f t="shared" si="239"/>
        <v>853</v>
      </c>
      <c r="R284" s="56">
        <f t="shared" si="240"/>
        <v>189</v>
      </c>
      <c r="S284" s="56">
        <f t="shared" si="241"/>
        <v>1042</v>
      </c>
      <c r="T284" s="11"/>
      <c r="U284" s="11"/>
    </row>
    <row r="285" spans="1:21" ht="20.100000000000001" customHeight="1" x14ac:dyDescent="0.25">
      <c r="A285" s="33">
        <v>15</v>
      </c>
      <c r="B285" s="34" t="s">
        <v>241</v>
      </c>
      <c r="C285" s="55">
        <v>0</v>
      </c>
      <c r="D285" s="55">
        <v>0</v>
      </c>
      <c r="E285" s="56">
        <v>70</v>
      </c>
      <c r="F285" s="56">
        <v>0</v>
      </c>
      <c r="G285" s="56">
        <f t="shared" si="235"/>
        <v>70</v>
      </c>
      <c r="H285" s="56">
        <v>0</v>
      </c>
      <c r="I285" s="56">
        <v>0</v>
      </c>
      <c r="J285" s="56">
        <f t="shared" si="236"/>
        <v>0</v>
      </c>
      <c r="K285" s="56">
        <v>0</v>
      </c>
      <c r="L285" s="56">
        <v>0</v>
      </c>
      <c r="M285" s="56">
        <f t="shared" si="237"/>
        <v>0</v>
      </c>
      <c r="N285" s="56">
        <v>0</v>
      </c>
      <c r="O285" s="56">
        <v>0</v>
      </c>
      <c r="P285" s="56">
        <f t="shared" si="238"/>
        <v>0</v>
      </c>
      <c r="Q285" s="56">
        <f t="shared" si="239"/>
        <v>70</v>
      </c>
      <c r="R285" s="56">
        <f t="shared" si="240"/>
        <v>0</v>
      </c>
      <c r="S285" s="56">
        <f t="shared" si="241"/>
        <v>70</v>
      </c>
      <c r="T285" s="11"/>
      <c r="U285" s="11"/>
    </row>
    <row r="286" spans="1:21" ht="20.100000000000001" customHeight="1" x14ac:dyDescent="0.25">
      <c r="A286" s="33">
        <v>16</v>
      </c>
      <c r="B286" s="52" t="s">
        <v>216</v>
      </c>
      <c r="C286" s="55">
        <v>0</v>
      </c>
      <c r="D286" s="55">
        <v>0</v>
      </c>
      <c r="E286" s="56">
        <v>7.8</v>
      </c>
      <c r="F286" s="56">
        <v>0</v>
      </c>
      <c r="G286" s="56">
        <f t="shared" si="235"/>
        <v>7.8</v>
      </c>
      <c r="H286" s="56">
        <v>0</v>
      </c>
      <c r="I286" s="56">
        <v>0</v>
      </c>
      <c r="J286" s="56">
        <f t="shared" si="236"/>
        <v>0</v>
      </c>
      <c r="K286" s="56">
        <v>0</v>
      </c>
      <c r="L286" s="56">
        <v>0</v>
      </c>
      <c r="M286" s="56">
        <f t="shared" si="237"/>
        <v>0</v>
      </c>
      <c r="N286" s="56">
        <v>0</v>
      </c>
      <c r="O286" s="56">
        <v>0</v>
      </c>
      <c r="P286" s="56">
        <f t="shared" si="238"/>
        <v>0</v>
      </c>
      <c r="Q286" s="56">
        <f t="shared" si="239"/>
        <v>7.8</v>
      </c>
      <c r="R286" s="56">
        <f t="shared" si="240"/>
        <v>0</v>
      </c>
      <c r="S286" s="56">
        <f t="shared" si="241"/>
        <v>7.8</v>
      </c>
      <c r="T286" s="11"/>
      <c r="U286" s="11"/>
    </row>
    <row r="287" spans="1:21" s="10" customFormat="1" ht="33" customHeight="1" x14ac:dyDescent="0.25">
      <c r="A287" s="41" t="s">
        <v>235</v>
      </c>
      <c r="B287" s="48" t="s">
        <v>206</v>
      </c>
      <c r="C287" s="76">
        <f t="shared" ref="C287" si="244">SUM(C271:C286)</f>
        <v>118226.42</v>
      </c>
      <c r="D287" s="76">
        <f t="shared" ref="D287" si="245">SUM(D271:D286)</f>
        <v>98.09</v>
      </c>
      <c r="E287" s="76">
        <f t="shared" ref="E287" si="246">SUM(E271:E286)</f>
        <v>14659</v>
      </c>
      <c r="F287" s="76">
        <f t="shared" ref="F287" si="247">SUM(F271:F286)</f>
        <v>5420</v>
      </c>
      <c r="G287" s="76">
        <f t="shared" ref="G287" si="248">SUM(G271:G286)</f>
        <v>20079.000000000004</v>
      </c>
      <c r="H287" s="76">
        <f t="shared" ref="H287" si="249">SUM(H271:H286)</f>
        <v>2681</v>
      </c>
      <c r="I287" s="76">
        <f t="shared" ref="I287" si="250">SUM(I271:I286)</f>
        <v>1461</v>
      </c>
      <c r="J287" s="76">
        <f t="shared" ref="J287" si="251">SUM(J271:J286)</f>
        <v>4142</v>
      </c>
      <c r="K287" s="76">
        <f t="shared" ref="K287" si="252">SUM(K271:K286)</f>
        <v>2618</v>
      </c>
      <c r="L287" s="76">
        <f t="shared" ref="L287" si="253">SUM(L271:L286)</f>
        <v>991</v>
      </c>
      <c r="M287" s="76">
        <f t="shared" ref="M287" si="254">SUM(M271:M286)</f>
        <v>3609</v>
      </c>
      <c r="N287" s="76">
        <f t="shared" ref="N287" si="255">SUM(N271:N286)</f>
        <v>3574</v>
      </c>
      <c r="O287" s="76">
        <f t="shared" ref="O287" si="256">SUM(O271:O286)</f>
        <v>1296</v>
      </c>
      <c r="P287" s="76">
        <f t="shared" ref="P287" si="257">SUM(P271:P286)</f>
        <v>4870</v>
      </c>
      <c r="Q287" s="76">
        <f t="shared" ref="Q287" si="258">SUM(Q271:Q286)</f>
        <v>23532</v>
      </c>
      <c r="R287" s="76">
        <f t="shared" ref="R287:S287" si="259">SUM(R271:R286)</f>
        <v>9168</v>
      </c>
      <c r="S287" s="76">
        <f t="shared" si="259"/>
        <v>151024.50999999998</v>
      </c>
      <c r="T287" s="22"/>
      <c r="U287" s="22"/>
    </row>
    <row r="288" spans="1:21" s="10" customFormat="1" ht="33" customHeight="1" x14ac:dyDescent="0.25">
      <c r="A288" s="41">
        <v>1</v>
      </c>
      <c r="B288" s="34" t="s">
        <v>217</v>
      </c>
      <c r="C288" s="55">
        <v>10757.28</v>
      </c>
      <c r="D288" s="55">
        <v>9500</v>
      </c>
      <c r="E288" s="56">
        <v>14470</v>
      </c>
      <c r="F288" s="56">
        <v>1800</v>
      </c>
      <c r="G288" s="56">
        <f t="shared" si="235"/>
        <v>16270</v>
      </c>
      <c r="H288" s="94">
        <v>0</v>
      </c>
      <c r="I288" s="94">
        <v>0</v>
      </c>
      <c r="J288" s="56">
        <f>+H288+I288</f>
        <v>0</v>
      </c>
      <c r="K288" s="94">
        <v>0</v>
      </c>
      <c r="L288" s="94">
        <v>0</v>
      </c>
      <c r="M288" s="56">
        <f t="shared" si="237"/>
        <v>0</v>
      </c>
      <c r="N288" s="94">
        <v>0</v>
      </c>
      <c r="O288" s="94">
        <v>0</v>
      </c>
      <c r="P288" s="56">
        <f t="shared" si="238"/>
        <v>0</v>
      </c>
      <c r="Q288" s="56">
        <f>+E288+H288+K288+N288</f>
        <v>14470</v>
      </c>
      <c r="R288" s="56">
        <f t="shared" si="240"/>
        <v>1800</v>
      </c>
      <c r="S288" s="56">
        <f t="shared" si="241"/>
        <v>36527.279999999999</v>
      </c>
      <c r="T288" s="11"/>
      <c r="U288" s="11"/>
    </row>
    <row r="289" spans="1:22" s="10" customFormat="1" ht="33" customHeight="1" x14ac:dyDescent="0.25">
      <c r="A289" s="41">
        <v>2</v>
      </c>
      <c r="B289" s="34" t="s">
        <v>218</v>
      </c>
      <c r="C289" s="55">
        <v>0</v>
      </c>
      <c r="D289" s="55">
        <v>0</v>
      </c>
      <c r="E289" s="56">
        <v>1700</v>
      </c>
      <c r="F289" s="56">
        <v>200</v>
      </c>
      <c r="G289" s="56">
        <f t="shared" si="235"/>
        <v>1900</v>
      </c>
      <c r="H289" s="94">
        <v>0</v>
      </c>
      <c r="I289" s="94">
        <v>0</v>
      </c>
      <c r="J289" s="56">
        <f>+H289+I289</f>
        <v>0</v>
      </c>
      <c r="K289" s="94">
        <v>0</v>
      </c>
      <c r="L289" s="94">
        <v>0</v>
      </c>
      <c r="M289" s="56">
        <f t="shared" si="237"/>
        <v>0</v>
      </c>
      <c r="N289" s="94">
        <v>0</v>
      </c>
      <c r="O289" s="94">
        <v>0</v>
      </c>
      <c r="P289" s="56">
        <f t="shared" si="238"/>
        <v>0</v>
      </c>
      <c r="Q289" s="56">
        <f t="shared" si="239"/>
        <v>1700</v>
      </c>
      <c r="R289" s="56">
        <f>+F289+I289+L289+O289</f>
        <v>200</v>
      </c>
      <c r="S289" s="56">
        <f t="shared" si="241"/>
        <v>1900</v>
      </c>
      <c r="T289" s="11"/>
      <c r="U289" s="11"/>
    </row>
    <row r="290" spans="1:22" s="10" customFormat="1" ht="33" customHeight="1" x14ac:dyDescent="0.25">
      <c r="A290" s="41">
        <v>3</v>
      </c>
      <c r="B290" s="34" t="s">
        <v>219</v>
      </c>
      <c r="C290" s="55">
        <v>0</v>
      </c>
      <c r="D290" s="55">
        <v>0</v>
      </c>
      <c r="E290" s="56">
        <v>100</v>
      </c>
      <c r="F290" s="56">
        <v>500</v>
      </c>
      <c r="G290" s="56">
        <f t="shared" si="235"/>
        <v>600</v>
      </c>
      <c r="H290" s="94">
        <v>0</v>
      </c>
      <c r="I290" s="94">
        <v>0</v>
      </c>
      <c r="J290" s="56">
        <f t="shared" si="236"/>
        <v>0</v>
      </c>
      <c r="K290" s="94">
        <v>0</v>
      </c>
      <c r="L290" s="94">
        <v>0</v>
      </c>
      <c r="M290" s="56">
        <f t="shared" si="237"/>
        <v>0</v>
      </c>
      <c r="N290" s="94">
        <v>0</v>
      </c>
      <c r="O290" s="94">
        <v>0</v>
      </c>
      <c r="P290" s="56">
        <f t="shared" si="238"/>
        <v>0</v>
      </c>
      <c r="Q290" s="56">
        <f t="shared" si="239"/>
        <v>100</v>
      </c>
      <c r="R290" s="56">
        <f t="shared" si="240"/>
        <v>500</v>
      </c>
      <c r="S290" s="56">
        <f t="shared" si="241"/>
        <v>600</v>
      </c>
      <c r="T290" s="11"/>
      <c r="U290" s="11"/>
    </row>
    <row r="291" spans="1:22" s="10" customFormat="1" ht="33" customHeight="1" x14ac:dyDescent="0.25">
      <c r="A291" s="41">
        <v>4</v>
      </c>
      <c r="B291" s="34" t="s">
        <v>220</v>
      </c>
      <c r="C291" s="55">
        <v>0</v>
      </c>
      <c r="D291" s="55">
        <v>0</v>
      </c>
      <c r="E291" s="56">
        <v>1580</v>
      </c>
      <c r="F291" s="56">
        <v>1000</v>
      </c>
      <c r="G291" s="56">
        <f t="shared" si="235"/>
        <v>2580</v>
      </c>
      <c r="H291" s="94">
        <v>0</v>
      </c>
      <c r="I291" s="94">
        <v>0</v>
      </c>
      <c r="J291" s="56">
        <f t="shared" si="236"/>
        <v>0</v>
      </c>
      <c r="K291" s="94">
        <v>0</v>
      </c>
      <c r="L291" s="94">
        <v>0</v>
      </c>
      <c r="M291" s="56">
        <f t="shared" si="237"/>
        <v>0</v>
      </c>
      <c r="N291" s="94">
        <v>0</v>
      </c>
      <c r="O291" s="94">
        <v>0</v>
      </c>
      <c r="P291" s="56">
        <f t="shared" si="238"/>
        <v>0</v>
      </c>
      <c r="Q291" s="56">
        <f t="shared" si="239"/>
        <v>1580</v>
      </c>
      <c r="R291" s="56">
        <f t="shared" si="240"/>
        <v>1000</v>
      </c>
      <c r="S291" s="56">
        <f t="shared" si="241"/>
        <v>2580</v>
      </c>
      <c r="T291" s="11"/>
      <c r="U291" s="11"/>
    </row>
    <row r="292" spans="1:22" s="10" customFormat="1" ht="33" customHeight="1" x14ac:dyDescent="0.25">
      <c r="A292" s="41">
        <v>5</v>
      </c>
      <c r="B292" s="34" t="s">
        <v>221</v>
      </c>
      <c r="C292" s="55">
        <v>0</v>
      </c>
      <c r="D292" s="55">
        <v>0</v>
      </c>
      <c r="E292" s="56">
        <v>1400</v>
      </c>
      <c r="F292" s="56">
        <v>500</v>
      </c>
      <c r="G292" s="56">
        <f t="shared" si="235"/>
        <v>1900</v>
      </c>
      <c r="H292" s="94">
        <v>0</v>
      </c>
      <c r="I292" s="94">
        <v>0</v>
      </c>
      <c r="J292" s="56">
        <f t="shared" si="236"/>
        <v>0</v>
      </c>
      <c r="K292" s="94">
        <v>0</v>
      </c>
      <c r="L292" s="94">
        <v>0</v>
      </c>
      <c r="M292" s="56">
        <f t="shared" si="237"/>
        <v>0</v>
      </c>
      <c r="N292" s="94">
        <v>0</v>
      </c>
      <c r="O292" s="94">
        <v>0</v>
      </c>
      <c r="P292" s="56">
        <f t="shared" si="238"/>
        <v>0</v>
      </c>
      <c r="Q292" s="56">
        <f t="shared" si="239"/>
        <v>1400</v>
      </c>
      <c r="R292" s="56">
        <f t="shared" si="240"/>
        <v>500</v>
      </c>
      <c r="S292" s="56">
        <f t="shared" si="241"/>
        <v>1900</v>
      </c>
      <c r="T292" s="11"/>
      <c r="U292" s="11"/>
    </row>
    <row r="293" spans="1:22" s="10" customFormat="1" ht="33" customHeight="1" x14ac:dyDescent="0.25">
      <c r="A293" s="41"/>
      <c r="B293" s="34" t="s">
        <v>240</v>
      </c>
      <c r="C293" s="55">
        <v>42.72</v>
      </c>
      <c r="D293" s="55">
        <v>0</v>
      </c>
      <c r="E293" s="56">
        <v>2500</v>
      </c>
      <c r="F293" s="56">
        <v>1000</v>
      </c>
      <c r="G293" s="56">
        <f t="shared" si="235"/>
        <v>3500</v>
      </c>
      <c r="H293" s="94">
        <v>0</v>
      </c>
      <c r="I293" s="94">
        <v>0</v>
      </c>
      <c r="J293" s="56">
        <f t="shared" si="236"/>
        <v>0</v>
      </c>
      <c r="K293" s="94">
        <v>0</v>
      </c>
      <c r="L293" s="94">
        <v>0</v>
      </c>
      <c r="M293" s="56">
        <f t="shared" si="237"/>
        <v>0</v>
      </c>
      <c r="N293" s="94">
        <v>0</v>
      </c>
      <c r="O293" s="94">
        <v>0</v>
      </c>
      <c r="P293" s="56">
        <f t="shared" si="238"/>
        <v>0</v>
      </c>
      <c r="Q293" s="56">
        <f t="shared" si="239"/>
        <v>2500</v>
      </c>
      <c r="R293" s="56">
        <f t="shared" si="240"/>
        <v>1000</v>
      </c>
      <c r="S293" s="56">
        <f t="shared" si="241"/>
        <v>3542.72</v>
      </c>
      <c r="T293" s="11"/>
      <c r="U293" s="11"/>
    </row>
    <row r="294" spans="1:22" s="10" customFormat="1" ht="33" customHeight="1" x14ac:dyDescent="0.25">
      <c r="A294" s="41" t="s">
        <v>236</v>
      </c>
      <c r="B294" s="48" t="s">
        <v>222</v>
      </c>
      <c r="C294" s="76">
        <f t="shared" ref="C294" si="260">SUM(C288:C293)</f>
        <v>10800</v>
      </c>
      <c r="D294" s="76">
        <f t="shared" ref="D294:E294" si="261">SUM(D288:D293)</f>
        <v>9500</v>
      </c>
      <c r="E294" s="76">
        <f t="shared" si="261"/>
        <v>21750</v>
      </c>
      <c r="F294" s="76">
        <f t="shared" ref="F294" si="262">SUM(F288:F293)</f>
        <v>5000</v>
      </c>
      <c r="G294" s="76">
        <f t="shared" ref="G294:H294" si="263">SUM(G288:G293)</f>
        <v>26750</v>
      </c>
      <c r="H294" s="76">
        <f t="shared" si="263"/>
        <v>0</v>
      </c>
      <c r="I294" s="76">
        <f t="shared" ref="I294" si="264">SUM(I288:I293)</f>
        <v>0</v>
      </c>
      <c r="J294" s="76">
        <f t="shared" ref="J294:K294" si="265">SUM(J288:J293)</f>
        <v>0</v>
      </c>
      <c r="K294" s="76">
        <f t="shared" si="265"/>
        <v>0</v>
      </c>
      <c r="L294" s="76">
        <f t="shared" ref="L294" si="266">SUM(L288:L293)</f>
        <v>0</v>
      </c>
      <c r="M294" s="76">
        <f t="shared" ref="M294:N294" si="267">SUM(M288:M293)</f>
        <v>0</v>
      </c>
      <c r="N294" s="76">
        <f t="shared" si="267"/>
        <v>0</v>
      </c>
      <c r="O294" s="76">
        <f t="shared" ref="O294" si="268">SUM(O288:O293)</f>
        <v>0</v>
      </c>
      <c r="P294" s="76">
        <f t="shared" ref="P294" si="269">SUM(P288:P293)</f>
        <v>0</v>
      </c>
      <c r="Q294" s="76">
        <f>SUM(Q288:Q293)</f>
        <v>21750</v>
      </c>
      <c r="R294" s="76">
        <f t="shared" ref="R294:S294" si="270">SUM(R288:R293)</f>
        <v>5000</v>
      </c>
      <c r="S294" s="76">
        <f t="shared" si="270"/>
        <v>47050</v>
      </c>
      <c r="T294" s="11"/>
      <c r="U294" s="11"/>
    </row>
    <row r="295" spans="1:22" ht="19.5" customHeight="1" x14ac:dyDescent="0.25">
      <c r="A295" s="33">
        <v>1</v>
      </c>
      <c r="B295" s="34" t="s">
        <v>207</v>
      </c>
      <c r="C295" s="55">
        <v>0</v>
      </c>
      <c r="D295" s="55">
        <v>0</v>
      </c>
      <c r="E295" s="56">
        <v>9226</v>
      </c>
      <c r="F295" s="56">
        <v>0</v>
      </c>
      <c r="G295" s="56">
        <f t="shared" si="235"/>
        <v>9226</v>
      </c>
      <c r="H295" s="56"/>
      <c r="I295" s="56"/>
      <c r="J295" s="56">
        <f t="shared" si="236"/>
        <v>0</v>
      </c>
      <c r="K295" s="56"/>
      <c r="L295" s="56"/>
      <c r="M295" s="56">
        <f t="shared" si="237"/>
        <v>0</v>
      </c>
      <c r="N295" s="56"/>
      <c r="O295" s="56"/>
      <c r="P295" s="56">
        <f t="shared" si="238"/>
        <v>0</v>
      </c>
      <c r="Q295" s="56">
        <f t="shared" si="239"/>
        <v>9226</v>
      </c>
      <c r="R295" s="56">
        <f t="shared" si="240"/>
        <v>0</v>
      </c>
      <c r="S295" s="56">
        <f t="shared" si="241"/>
        <v>9226</v>
      </c>
      <c r="T295" s="11"/>
      <c r="U295" s="11"/>
    </row>
    <row r="296" spans="1:22" s="10" customFormat="1" ht="20.100000000000001" customHeight="1" x14ac:dyDescent="0.25">
      <c r="A296" s="41" t="s">
        <v>237</v>
      </c>
      <c r="B296" s="48" t="s">
        <v>208</v>
      </c>
      <c r="C296" s="76">
        <f t="shared" ref="C296:S296" si="271">C295</f>
        <v>0</v>
      </c>
      <c r="D296" s="76">
        <f t="shared" si="271"/>
        <v>0</v>
      </c>
      <c r="E296" s="76">
        <f t="shared" si="271"/>
        <v>9226</v>
      </c>
      <c r="F296" s="76">
        <f t="shared" si="271"/>
        <v>0</v>
      </c>
      <c r="G296" s="76">
        <f t="shared" si="271"/>
        <v>9226</v>
      </c>
      <c r="H296" s="76">
        <f t="shared" si="271"/>
        <v>0</v>
      </c>
      <c r="I296" s="76">
        <f t="shared" si="271"/>
        <v>0</v>
      </c>
      <c r="J296" s="76">
        <f t="shared" si="271"/>
        <v>0</v>
      </c>
      <c r="K296" s="76">
        <f t="shared" si="271"/>
        <v>0</v>
      </c>
      <c r="L296" s="76">
        <f t="shared" si="271"/>
        <v>0</v>
      </c>
      <c r="M296" s="76">
        <f t="shared" si="271"/>
        <v>0</v>
      </c>
      <c r="N296" s="76">
        <f t="shared" si="271"/>
        <v>0</v>
      </c>
      <c r="O296" s="76">
        <f t="shared" si="271"/>
        <v>0</v>
      </c>
      <c r="P296" s="76">
        <f t="shared" si="271"/>
        <v>0</v>
      </c>
      <c r="Q296" s="76">
        <f t="shared" si="271"/>
        <v>9226</v>
      </c>
      <c r="R296" s="76">
        <f t="shared" si="271"/>
        <v>0</v>
      </c>
      <c r="S296" s="76">
        <f t="shared" si="271"/>
        <v>9226</v>
      </c>
      <c r="T296" s="3"/>
      <c r="U296" s="3"/>
      <c r="V296" s="3"/>
    </row>
    <row r="297" spans="1:22" s="10" customFormat="1" ht="20.100000000000001" customHeight="1" x14ac:dyDescent="0.25">
      <c r="A297" s="53"/>
      <c r="B297" s="54" t="s">
        <v>209</v>
      </c>
      <c r="C297" s="76">
        <f t="shared" ref="C297" si="272">+C91+C137+C183+C222+C239+C262+C270+C287+C294+C296</f>
        <v>439773.36</v>
      </c>
      <c r="D297" s="76">
        <f t="shared" ref="D297" si="273">+D91+D137+D183+D222+D239+D262+D270+D287+D294+D296</f>
        <v>153000</v>
      </c>
      <c r="E297" s="76">
        <f t="shared" ref="E297" si="274">+E91+E137+E183+E222+E239+E262+E270+E287+E294+E296</f>
        <v>169758</v>
      </c>
      <c r="F297" s="76">
        <f t="shared" ref="F297" si="275">+F91+F137+F183+F222+F239+F262+F270+F287+F294+F296</f>
        <v>44495.996262000001</v>
      </c>
      <c r="G297" s="76">
        <f t="shared" ref="G297" si="276">+G91+G137+G183+G222+G239+G262+G270+G287+G294+G296</f>
        <v>214253.996262</v>
      </c>
      <c r="H297" s="76">
        <f t="shared" ref="H297" si="277">+H91+H137+H183+H222+H239+H262+H270+H287+H294+H296</f>
        <v>14489</v>
      </c>
      <c r="I297" s="76">
        <f t="shared" ref="I297" si="278">+I91+I137+I183+I222+I239+I262+I270+I287+I294+I296</f>
        <v>9748</v>
      </c>
      <c r="J297" s="76">
        <f t="shared" ref="J297" si="279">+J91+J137+J183+J222+J239+J262+J270+J287+J294+J296</f>
        <v>24237</v>
      </c>
      <c r="K297" s="76">
        <f t="shared" ref="K297" si="280">+K91+K137+K183+K222+K239+K262+K270+K287+K294+K296</f>
        <v>8178</v>
      </c>
      <c r="L297" s="76">
        <f t="shared" ref="L297" si="281">+L91+L137+L183+L222+L239+L262+L270+L287+L294+L296</f>
        <v>2243</v>
      </c>
      <c r="M297" s="76">
        <f t="shared" ref="M297" si="282">+M91+M137+M183+M222+M239+M262+M270+M287+M294+M296</f>
        <v>10421</v>
      </c>
      <c r="N297" s="76">
        <f t="shared" ref="N297" si="283">+N91+N137+N183+N222+N239+N262+N270+N287+N294+N296</f>
        <v>14708</v>
      </c>
      <c r="O297" s="76">
        <f t="shared" ref="O297" si="284">+O91+O137+O183+O222+O239+O262+O270+O287+O294+O296</f>
        <v>5471</v>
      </c>
      <c r="P297" s="76">
        <f t="shared" ref="P297" si="285">+P91+P137+P183+P222+P239+P262+P270+P287+P294+P296</f>
        <v>20179</v>
      </c>
      <c r="Q297" s="76">
        <f t="shared" ref="Q297" si="286">+Q91+Q137+Q183+Q222+Q239+Q262+Q270+Q287+Q294+Q296</f>
        <v>207133</v>
      </c>
      <c r="R297" s="76">
        <f t="shared" ref="R297" si="287">+R91+R137+R183+R222+R239+R262+R270+R287+R294+R296</f>
        <v>61957.996262000001</v>
      </c>
      <c r="S297" s="76">
        <f t="shared" ref="S297" si="288">+S91+S137+S183+S222+S239+S262+S270+S287+S294+S296</f>
        <v>861864.35626199993</v>
      </c>
      <c r="T297" s="11"/>
      <c r="U297" s="11"/>
    </row>
    <row r="298" spans="1:22" ht="23.25" customHeight="1" x14ac:dyDescent="0.25">
      <c r="S298" s="11"/>
      <c r="T298" s="11"/>
      <c r="U298" s="11"/>
    </row>
    <row r="299" spans="1:22" ht="20.100000000000001" customHeight="1" x14ac:dyDescent="0.25">
      <c r="Q299" s="11"/>
    </row>
    <row r="300" spans="1:22" ht="20.100000000000001" customHeight="1" x14ac:dyDescent="0.25">
      <c r="S300" s="11"/>
    </row>
    <row r="302" spans="1:22" ht="20.100000000000001" customHeight="1" x14ac:dyDescent="0.25">
      <c r="R302" s="11"/>
    </row>
    <row r="303" spans="1:22" ht="20.100000000000001" customHeight="1" x14ac:dyDescent="0.25">
      <c r="S303" s="11"/>
    </row>
  </sheetData>
  <sheetProtection algorithmName="SHA-512" hashValue="GTpnUcZ9xkrT+GFdE/6rwBDNxITw7ksPrIcM6oh4MnIazpCT0ZH4mkMr/wgCRgk5AO3IO00lu/1ZHUmLrtYBtg==" saltValue="RUFl1GVonzr1zxr5pTRgUQ==" spinCount="100000" sheet="1" selectLockedCells="1" selectUnlockedCells="1"/>
  <autoFilter ref="E6:O6" xr:uid="{00000000-0009-0000-0000-000000000000}"/>
  <mergeCells count="8">
    <mergeCell ref="Q4:R4"/>
    <mergeCell ref="A2:B2"/>
    <mergeCell ref="A4:A6"/>
    <mergeCell ref="H4:J4"/>
    <mergeCell ref="K4:M4"/>
    <mergeCell ref="N4:P4"/>
    <mergeCell ref="C4:G4"/>
    <mergeCell ref="B3:R3"/>
  </mergeCells>
  <conditionalFormatting sqref="E7:O7 C91:U91">
    <cfRule type="containsText" dxfId="2" priority="1" operator="containsText" text="00.000">
      <formula>NOT(ISERROR(SEARCH("00.000",C7)))</formula>
    </cfRule>
  </conditionalFormatting>
  <conditionalFormatting sqref="H223:I224 H226:I232 H234:I236 H238:I238 T54:U54 T51:U51 T45:U45 T41:U41 T38:V38 U35 T31:U31 T10:U10 T27:U27 C296:V296 C13:U13 C16:U16 C19:U19 C58:U58 C61:U61 C64:V64 C67:U67 C70:U70 C73:U73 C77:V77 C81:U81 C84:U84 C87:U87 C95:U95 C100:U100 C103:U103 C106:U106 C109:U109 C112:U112 C115:U115 C119:V119 C124:U124 C127:U127 C185:W185 C189:W189 C193:W193 C203:W203 C207:W207 C211:W211 C215:W215 C219:X219 C225:U225 C233:U233 C237:U237 C247:U247 C253:U253 C256:U256 C260:S260 C268:S268 C270:U270 C287:U287 H288:I293 K288:L293 N288:O293 C297:S297 C141:U141 C144:V144 C147:U147 C156:U156 C160:U160 C164:U164 C168:U168 C173:U173 C178:U178 C262:U262 C239:U239 C222:W222 C182:U183 C136:U137">
    <cfRule type="containsText" dxfId="1" priority="12" operator="containsText" text="00.000">
      <formula>NOT(ISERROR(SEARCH("00.000",C10)))</formula>
    </cfRule>
  </conditionalFormatting>
  <conditionalFormatting sqref="C294:S294">
    <cfRule type="containsText" dxfId="0" priority="6" operator="containsText" text="00.000">
      <formula>NOT(ISERROR(SEARCH("00.000",C294)))</formula>
    </cfRule>
  </conditionalFormatting>
  <printOptions horizontalCentered="1" verticalCentered="1" gridLines="1"/>
  <pageMargins left="0" right="0" top="0.11811023622047245" bottom="0.11811023622047245" header="0.31496062992125984" footer="0.31496062992125984"/>
  <pageSetup paperSize="9" scale="50" orientation="landscape" r:id="rId1"/>
  <rowBreaks count="7" manualBreakCount="7">
    <brk id="48" max="16" man="1"/>
    <brk id="91" max="16" man="1"/>
    <brk id="137" max="16" man="1"/>
    <brk id="183" max="16" man="1"/>
    <brk id="222" max="16" man="1"/>
    <brk id="239" max="16" man="1"/>
    <brk id="28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 2023-24</vt:lpstr>
      <vt:lpstr>'BE 2023-24'!Print_Area</vt:lpstr>
      <vt:lpstr>'BE 2023-24'!Print_Titles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2023-05-09T23:09:58Z</dcterms:modified>
</cp:coreProperties>
</file>