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5360" windowHeight="7545" activeTab="2"/>
  </bookViews>
  <sheets>
    <sheet name="be 2022-23" sheetId="2" r:id="rId1"/>
    <sheet name="ag ext rel" sheetId="1" r:id="rId2"/>
    <sheet name="icar hq rel" sheetId="3" r:id="rId3"/>
  </sheets>
  <definedNames>
    <definedName name="_xlnm._FilterDatabase" localSheetId="0" hidden="1">'be 2022-23'!$A$7:$Z$7</definedName>
    <definedName name="_xlnm.Print_Area" localSheetId="0">'be 2022-23'!$A$1:$AO$299</definedName>
    <definedName name="_xlnm.Print_Titles" localSheetId="0">'be 2022-23'!$A:$B,'be 2022-23'!$1:$6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93" i="2"/>
  <c r="AI265"/>
  <c r="AI149" l="1"/>
  <c r="AI231" l="1"/>
  <c r="AI232"/>
  <c r="AI235"/>
  <c r="D18" i="1" l="1"/>
  <c r="E17"/>
  <c r="P15"/>
  <c r="O19" l="1"/>
  <c r="Z298" i="2" l="1"/>
  <c r="AA298"/>
  <c r="AB298"/>
  <c r="AC298"/>
  <c r="AD298"/>
  <c r="AE298"/>
  <c r="AF298"/>
  <c r="AG298"/>
  <c r="AH298"/>
  <c r="AI298"/>
  <c r="AJ298"/>
  <c r="AK298"/>
  <c r="AL298"/>
  <c r="AM298"/>
  <c r="AN298"/>
  <c r="AO298"/>
  <c r="L12" i="1"/>
  <c r="Q11" l="1"/>
  <c r="Q12"/>
  <c r="Q13"/>
  <c r="Q14"/>
  <c r="Q15"/>
  <c r="Q16"/>
  <c r="Q17"/>
  <c r="Q18"/>
  <c r="P11"/>
  <c r="P12"/>
  <c r="P13"/>
  <c r="P14"/>
  <c r="P16"/>
  <c r="P17"/>
  <c r="P18"/>
  <c r="Q10"/>
  <c r="P10"/>
  <c r="N19"/>
  <c r="M19"/>
  <c r="M13"/>
  <c r="M12"/>
  <c r="L13"/>
  <c r="K19"/>
  <c r="J19"/>
  <c r="I8"/>
  <c r="I9"/>
  <c r="I10"/>
  <c r="I11"/>
  <c r="I12"/>
  <c r="I13"/>
  <c r="I14"/>
  <c r="I15"/>
  <c r="I16"/>
  <c r="I17"/>
  <c r="I18"/>
  <c r="H8"/>
  <c r="H9"/>
  <c r="H10"/>
  <c r="H11"/>
  <c r="H12"/>
  <c r="H13"/>
  <c r="H14"/>
  <c r="H15"/>
  <c r="H16"/>
  <c r="H17"/>
  <c r="H18"/>
  <c r="I7"/>
  <c r="H7"/>
  <c r="G19"/>
  <c r="C19"/>
  <c r="F19"/>
  <c r="H14" i="3"/>
  <c r="H20" s="1"/>
  <c r="H19"/>
  <c r="G19"/>
  <c r="G20" s="1"/>
  <c r="D14"/>
  <c r="C14"/>
  <c r="I19" i="1" l="1"/>
  <c r="H19"/>
  <c r="Q19"/>
  <c r="P19"/>
  <c r="L19"/>
  <c r="AL177" i="2"/>
  <c r="AM177"/>
  <c r="AH90"/>
  <c r="AH50"/>
  <c r="AH274"/>
  <c r="B19" i="1"/>
  <c r="F19" i="3" l="1"/>
  <c r="F20" s="1"/>
  <c r="E19"/>
  <c r="D8" i="1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7"/>
  <c r="D7"/>
  <c r="AL294" i="2"/>
  <c r="AK289"/>
  <c r="AK293"/>
  <c r="AK294"/>
  <c r="AK295"/>
  <c r="AJ294"/>
  <c r="AI295"/>
  <c r="E19" i="1" l="1"/>
  <c r="D19"/>
  <c r="AO289" i="2"/>
  <c r="AO293"/>
  <c r="AO294"/>
  <c r="AO295"/>
  <c r="AN289"/>
  <c r="AN291"/>
  <c r="AN294"/>
  <c r="AM289"/>
  <c r="AM293"/>
  <c r="AM294"/>
  <c r="AM295"/>
  <c r="AO87"/>
  <c r="AO84"/>
  <c r="AO81"/>
  <c r="AO77"/>
  <c r="AO73"/>
  <c r="AO70"/>
  <c r="AO67"/>
  <c r="AO64"/>
  <c r="AO61"/>
  <c r="AO58"/>
  <c r="AO54"/>
  <c r="AO51"/>
  <c r="AO45"/>
  <c r="AO41"/>
  <c r="AO38"/>
  <c r="AO35"/>
  <c r="AO31"/>
  <c r="AO27"/>
  <c r="AO19"/>
  <c r="AO16"/>
  <c r="AO13"/>
  <c r="AN36"/>
  <c r="AN38" s="1"/>
  <c r="AO36"/>
  <c r="AN37"/>
  <c r="AO37"/>
  <c r="AN39"/>
  <c r="AN41" s="1"/>
  <c r="AO39"/>
  <c r="AN40"/>
  <c r="AO40"/>
  <c r="AN42"/>
  <c r="AN45" s="1"/>
  <c r="AO42"/>
  <c r="AN43"/>
  <c r="AO43"/>
  <c r="AN44"/>
  <c r="AO44"/>
  <c r="AN46"/>
  <c r="AO46"/>
  <c r="AN47"/>
  <c r="AO47"/>
  <c r="AN48"/>
  <c r="AO48"/>
  <c r="AN49"/>
  <c r="AO49"/>
  <c r="AN50"/>
  <c r="AN51" s="1"/>
  <c r="AO50"/>
  <c r="AN52"/>
  <c r="AN54" s="1"/>
  <c r="AO52"/>
  <c r="AN53"/>
  <c r="AO53"/>
  <c r="AN55"/>
  <c r="AN58" s="1"/>
  <c r="AO55"/>
  <c r="AN56"/>
  <c r="AO56"/>
  <c r="AN57"/>
  <c r="AO57"/>
  <c r="AN59"/>
  <c r="AN61" s="1"/>
  <c r="AO59"/>
  <c r="AN60"/>
  <c r="AO60"/>
  <c r="AN62"/>
  <c r="AN64" s="1"/>
  <c r="AO62"/>
  <c r="AN63"/>
  <c r="AO63"/>
  <c r="AN65"/>
  <c r="AN67" s="1"/>
  <c r="AO65"/>
  <c r="AN66"/>
  <c r="AO66"/>
  <c r="AN68"/>
  <c r="AN70" s="1"/>
  <c r="AO68"/>
  <c r="AN69"/>
  <c r="AO69"/>
  <c r="AN71"/>
  <c r="AN73" s="1"/>
  <c r="AO71"/>
  <c r="AN72"/>
  <c r="AO72"/>
  <c r="AN74"/>
  <c r="AN77" s="1"/>
  <c r="AO74"/>
  <c r="AN75"/>
  <c r="AO75"/>
  <c r="AN76"/>
  <c r="AO76"/>
  <c r="AN78"/>
  <c r="AN81" s="1"/>
  <c r="AO78"/>
  <c r="AN79"/>
  <c r="AO79"/>
  <c r="AN80"/>
  <c r="AO80"/>
  <c r="AN82"/>
  <c r="AN84" s="1"/>
  <c r="AO82"/>
  <c r="AN83"/>
  <c r="AO83"/>
  <c r="AN85"/>
  <c r="AN87" s="1"/>
  <c r="AO85"/>
  <c r="AN86"/>
  <c r="AO86"/>
  <c r="AN88"/>
  <c r="AO88"/>
  <c r="AN89"/>
  <c r="AO89"/>
  <c r="AN90"/>
  <c r="AO90"/>
  <c r="AN22"/>
  <c r="AO22"/>
  <c r="AN23"/>
  <c r="AO23"/>
  <c r="AN24"/>
  <c r="AO24"/>
  <c r="AN25"/>
  <c r="AO25"/>
  <c r="AN26"/>
  <c r="AO26"/>
  <c r="AN28"/>
  <c r="AO28"/>
  <c r="AN29"/>
  <c r="AN31" s="1"/>
  <c r="AO29"/>
  <c r="AN30"/>
  <c r="AO30"/>
  <c r="AN32"/>
  <c r="AN35" s="1"/>
  <c r="AO32"/>
  <c r="AN33"/>
  <c r="AO33"/>
  <c r="AN34"/>
  <c r="AO34"/>
  <c r="AN17"/>
  <c r="AN19" s="1"/>
  <c r="AO17"/>
  <c r="AN18"/>
  <c r="AO18"/>
  <c r="AN20"/>
  <c r="AN27" s="1"/>
  <c r="AO20"/>
  <c r="AN21"/>
  <c r="AO21"/>
  <c r="AN9"/>
  <c r="AO9"/>
  <c r="AN11"/>
  <c r="AN13" s="1"/>
  <c r="AO11"/>
  <c r="AN12"/>
  <c r="AO12"/>
  <c r="AN14"/>
  <c r="AN16" s="1"/>
  <c r="AO14"/>
  <c r="AN15"/>
  <c r="AO15"/>
  <c r="AO8"/>
  <c r="AO10" s="1"/>
  <c r="AN8"/>
  <c r="AN10" s="1"/>
  <c r="Z87"/>
  <c r="AA87"/>
  <c r="AB87"/>
  <c r="AC87"/>
  <c r="AD87"/>
  <c r="AE87"/>
  <c r="AF87"/>
  <c r="AG87"/>
  <c r="AH87"/>
  <c r="Z84"/>
  <c r="AA84"/>
  <c r="AB84"/>
  <c r="AC84"/>
  <c r="AD84"/>
  <c r="AE84"/>
  <c r="AF84"/>
  <c r="AG84"/>
  <c r="AB81"/>
  <c r="AC81"/>
  <c r="AD81"/>
  <c r="AE81"/>
  <c r="AF81"/>
  <c r="AG81"/>
  <c r="Z77"/>
  <c r="AA77"/>
  <c r="AB77"/>
  <c r="AC77"/>
  <c r="AD77"/>
  <c r="AE77"/>
  <c r="AF77"/>
  <c r="AG77"/>
  <c r="AE73"/>
  <c r="AF73"/>
  <c r="AG73"/>
  <c r="AB70"/>
  <c r="AC70"/>
  <c r="AD70"/>
  <c r="AE70"/>
  <c r="AF70"/>
  <c r="AG70"/>
  <c r="AH70"/>
  <c r="AB67"/>
  <c r="AC67"/>
  <c r="AD67"/>
  <c r="AE67"/>
  <c r="AF67"/>
  <c r="AG67"/>
  <c r="AA64"/>
  <c r="AB64"/>
  <c r="AC64"/>
  <c r="AD64"/>
  <c r="AE64"/>
  <c r="AF64"/>
  <c r="AG64"/>
  <c r="AH64"/>
  <c r="Z61"/>
  <c r="AA61"/>
  <c r="AB61"/>
  <c r="AC61"/>
  <c r="AD61"/>
  <c r="AE61"/>
  <c r="AF61"/>
  <c r="AG61"/>
  <c r="Z58"/>
  <c r="AA58"/>
  <c r="AB58"/>
  <c r="AC58"/>
  <c r="AD58"/>
  <c r="AE58"/>
  <c r="AF58"/>
  <c r="AG58"/>
  <c r="AD54"/>
  <c r="AE54"/>
  <c r="AF54"/>
  <c r="AG54"/>
  <c r="AH54"/>
  <c r="AD51"/>
  <c r="AE51"/>
  <c r="AF51"/>
  <c r="AG51"/>
  <c r="AD45"/>
  <c r="AE45"/>
  <c r="AF45"/>
  <c r="AG45"/>
  <c r="AE41"/>
  <c r="AF41"/>
  <c r="AG41"/>
  <c r="AH41"/>
  <c r="AE38"/>
  <c r="AF38"/>
  <c r="AG38"/>
  <c r="AF35"/>
  <c r="AG35"/>
  <c r="AH35"/>
  <c r="AG31"/>
  <c r="AF27"/>
  <c r="AG27"/>
  <c r="AD19"/>
  <c r="AE19"/>
  <c r="AF19"/>
  <c r="AG19"/>
  <c r="AG16"/>
  <c r="AG13"/>
  <c r="AF10"/>
  <c r="AG10"/>
  <c r="AH88"/>
  <c r="AH89"/>
  <c r="AH82"/>
  <c r="AH84" s="1"/>
  <c r="AH83"/>
  <c r="AH85"/>
  <c r="AH86"/>
  <c r="AH78"/>
  <c r="AH81" s="1"/>
  <c r="AH79"/>
  <c r="AH80"/>
  <c r="AH74"/>
  <c r="AH77" s="1"/>
  <c r="AH75"/>
  <c r="AH76"/>
  <c r="AH68"/>
  <c r="AH69"/>
  <c r="AH71"/>
  <c r="AH73" s="1"/>
  <c r="AH72"/>
  <c r="AH62"/>
  <c r="AH63"/>
  <c r="AH65"/>
  <c r="AH67" s="1"/>
  <c r="AH66"/>
  <c r="AH56"/>
  <c r="AH57"/>
  <c r="AH59"/>
  <c r="AH61" s="1"/>
  <c r="AH60"/>
  <c r="AH52"/>
  <c r="AH53"/>
  <c r="AH55"/>
  <c r="AH58" s="1"/>
  <c r="AH49"/>
  <c r="AH51" s="1"/>
  <c r="AH47"/>
  <c r="AH48"/>
  <c r="AH46"/>
  <c r="AH11"/>
  <c r="AH13" s="1"/>
  <c r="AH12"/>
  <c r="AH14"/>
  <c r="AH15"/>
  <c r="AH16" s="1"/>
  <c r="AH17"/>
  <c r="AH19" s="1"/>
  <c r="AH18"/>
  <c r="AH20"/>
  <c r="AH21"/>
  <c r="AH27" s="1"/>
  <c r="AH22"/>
  <c r="AH23"/>
  <c r="AH24"/>
  <c r="AH25"/>
  <c r="AH26"/>
  <c r="AH28"/>
  <c r="AH29"/>
  <c r="AH31" s="1"/>
  <c r="AH30"/>
  <c r="AH32"/>
  <c r="AH33"/>
  <c r="AH34"/>
  <c r="AH36"/>
  <c r="AH38" s="1"/>
  <c r="AH37"/>
  <c r="AH39"/>
  <c r="AH40"/>
  <c r="AH9"/>
  <c r="AH8"/>
  <c r="AH10" s="1"/>
  <c r="AN91" l="1"/>
  <c r="AO91"/>
  <c r="R276" l="1"/>
  <c r="AH295" l="1"/>
  <c r="AH276"/>
  <c r="Z275" l="1"/>
  <c r="AA275"/>
  <c r="AB275"/>
  <c r="AC275"/>
  <c r="AD275"/>
  <c r="AE275"/>
  <c r="AF275"/>
  <c r="AG275"/>
  <c r="AH275"/>
  <c r="AI275"/>
  <c r="AJ275"/>
  <c r="AK275"/>
  <c r="AL275"/>
  <c r="AM275"/>
  <c r="AN275"/>
  <c r="AO275"/>
  <c r="AA273"/>
  <c r="AC273"/>
  <c r="AE273"/>
  <c r="AG273"/>
  <c r="Z271"/>
  <c r="Z273" s="1"/>
  <c r="AA271"/>
  <c r="AB271"/>
  <c r="AB273" s="1"/>
  <c r="AC271"/>
  <c r="AD271"/>
  <c r="AD273" s="1"/>
  <c r="AE271"/>
  <c r="AF271"/>
  <c r="AF273" s="1"/>
  <c r="AG271"/>
  <c r="AL271"/>
  <c r="Z267"/>
  <c r="AA267"/>
  <c r="AB267"/>
  <c r="AC267"/>
  <c r="AD267"/>
  <c r="AE267"/>
  <c r="AF267"/>
  <c r="AG267"/>
  <c r="AL267"/>
  <c r="AO247"/>
  <c r="AN246"/>
  <c r="AK245"/>
  <c r="AJ244"/>
  <c r="AI243"/>
  <c r="AH243"/>
  <c r="AB264"/>
  <c r="AF264"/>
  <c r="Z262"/>
  <c r="Z264" s="1"/>
  <c r="AA262"/>
  <c r="AA264" s="1"/>
  <c r="AB262"/>
  <c r="AC262"/>
  <c r="AD262"/>
  <c r="AD264" s="1"/>
  <c r="AE262"/>
  <c r="AE264" s="1"/>
  <c r="AF262"/>
  <c r="AG262"/>
  <c r="AL262"/>
  <c r="Z258"/>
  <c r="AA258"/>
  <c r="AB258"/>
  <c r="AC258"/>
  <c r="AC264" s="1"/>
  <c r="AD258"/>
  <c r="AE258"/>
  <c r="AF258"/>
  <c r="AG258"/>
  <c r="AG264" s="1"/>
  <c r="AL258"/>
  <c r="Z255"/>
  <c r="AA255"/>
  <c r="AB255"/>
  <c r="AC255"/>
  <c r="AD255"/>
  <c r="AE255"/>
  <c r="AF255"/>
  <c r="AG255"/>
  <c r="AL255"/>
  <c r="Z250"/>
  <c r="AA250"/>
  <c r="AB250"/>
  <c r="AC250"/>
  <c r="AD250"/>
  <c r="AE250"/>
  <c r="AF250"/>
  <c r="AG250"/>
  <c r="AL250"/>
  <c r="Z240"/>
  <c r="AA240"/>
  <c r="AA242" s="1"/>
  <c r="AB240"/>
  <c r="AC240"/>
  <c r="AC242" s="1"/>
  <c r="AD240"/>
  <c r="AE240"/>
  <c r="AE242" s="1"/>
  <c r="AF240"/>
  <c r="AG240"/>
  <c r="AG242" s="1"/>
  <c r="Z237"/>
  <c r="AA237"/>
  <c r="AB237"/>
  <c r="AC237"/>
  <c r="AD237"/>
  <c r="AE237"/>
  <c r="AF237"/>
  <c r="AG237"/>
  <c r="Z230"/>
  <c r="Z242" s="1"/>
  <c r="AA230"/>
  <c r="AB230"/>
  <c r="AB242" s="1"/>
  <c r="AC230"/>
  <c r="AD230"/>
  <c r="AD242" s="1"/>
  <c r="AE230"/>
  <c r="AF230"/>
  <c r="AF242" s="1"/>
  <c r="AG230"/>
  <c r="AL230"/>
  <c r="AO188"/>
  <c r="AN199"/>
  <c r="AJ198"/>
  <c r="AM221"/>
  <c r="AL224"/>
  <c r="AI221"/>
  <c r="AH224"/>
  <c r="AM92"/>
  <c r="Z227"/>
  <c r="AA227"/>
  <c r="AB227"/>
  <c r="AC227"/>
  <c r="AD227"/>
  <c r="AE227"/>
  <c r="AF227"/>
  <c r="AG227"/>
  <c r="AL227"/>
  <c r="Z225"/>
  <c r="AD225"/>
  <c r="AF225"/>
  <c r="Z223"/>
  <c r="AA223"/>
  <c r="AA225" s="1"/>
  <c r="AB223"/>
  <c r="AC223"/>
  <c r="AC225" s="1"/>
  <c r="AD223"/>
  <c r="AE223"/>
  <c r="AE225" s="1"/>
  <c r="AF223"/>
  <c r="AG223"/>
  <c r="AG225" s="1"/>
  <c r="Z219"/>
  <c r="AA219"/>
  <c r="AB219"/>
  <c r="AC219"/>
  <c r="AD219"/>
  <c r="AE219"/>
  <c r="AF219"/>
  <c r="AG219"/>
  <c r="Z215"/>
  <c r="AA215"/>
  <c r="AB215"/>
  <c r="AC215"/>
  <c r="AD215"/>
  <c r="AE215"/>
  <c r="AF215"/>
  <c r="AG215"/>
  <c r="Z211"/>
  <c r="AA211"/>
  <c r="AB211"/>
  <c r="AC211"/>
  <c r="AD211"/>
  <c r="AE211"/>
  <c r="AF211"/>
  <c r="AG211"/>
  <c r="Z207"/>
  <c r="AA207"/>
  <c r="AB207"/>
  <c r="AC207"/>
  <c r="AD207"/>
  <c r="AE207"/>
  <c r="AF207"/>
  <c r="AG207"/>
  <c r="Z197"/>
  <c r="AA197"/>
  <c r="AB197"/>
  <c r="AC197"/>
  <c r="AD197"/>
  <c r="AE197"/>
  <c r="AF197"/>
  <c r="AG197"/>
  <c r="AK197"/>
  <c r="AO197"/>
  <c r="Z193"/>
  <c r="AA193"/>
  <c r="AB193"/>
  <c r="AC193"/>
  <c r="AD193"/>
  <c r="AE193"/>
  <c r="AF193"/>
  <c r="AG193"/>
  <c r="AK193"/>
  <c r="AO193"/>
  <c r="Z189"/>
  <c r="AA189"/>
  <c r="AB189"/>
  <c r="AB225" s="1"/>
  <c r="AC189"/>
  <c r="AD189"/>
  <c r="AE189"/>
  <c r="AF189"/>
  <c r="AG189"/>
  <c r="AK189"/>
  <c r="AO189"/>
  <c r="AC187"/>
  <c r="AG187"/>
  <c r="Z186"/>
  <c r="Z187" s="1"/>
  <c r="AA186"/>
  <c r="AB186"/>
  <c r="AB187" s="1"/>
  <c r="AC186"/>
  <c r="AD186"/>
  <c r="AD187" s="1"/>
  <c r="AE186"/>
  <c r="AF186"/>
  <c r="AF187" s="1"/>
  <c r="AG186"/>
  <c r="AL186"/>
  <c r="AL187" s="1"/>
  <c r="Z181"/>
  <c r="AA181"/>
  <c r="AB181"/>
  <c r="AC181"/>
  <c r="AD181"/>
  <c r="AE181"/>
  <c r="AF181"/>
  <c r="AG181"/>
  <c r="AL181"/>
  <c r="Z176"/>
  <c r="AA176"/>
  <c r="AB176"/>
  <c r="AC176"/>
  <c r="AD176"/>
  <c r="AE176"/>
  <c r="AF176"/>
  <c r="AG176"/>
  <c r="AL176"/>
  <c r="Z170"/>
  <c r="AA170"/>
  <c r="AB170"/>
  <c r="AC170"/>
  <c r="AD170"/>
  <c r="AE170"/>
  <c r="AF170"/>
  <c r="AG170"/>
  <c r="AL170"/>
  <c r="Z166"/>
  <c r="AA166"/>
  <c r="AB166"/>
  <c r="AC166"/>
  <c r="AD166"/>
  <c r="AE166"/>
  <c r="AF166"/>
  <c r="AG166"/>
  <c r="AL166"/>
  <c r="Z162"/>
  <c r="AA162"/>
  <c r="AB162"/>
  <c r="AC162"/>
  <c r="AD162"/>
  <c r="AE162"/>
  <c r="AF162"/>
  <c r="AG162"/>
  <c r="AL162"/>
  <c r="Z158"/>
  <c r="AA158"/>
  <c r="AA187" s="1"/>
  <c r="AB158"/>
  <c r="AC158"/>
  <c r="AD158"/>
  <c r="AE158"/>
  <c r="AE187" s="1"/>
  <c r="AF158"/>
  <c r="AG158"/>
  <c r="AL158"/>
  <c r="Z148"/>
  <c r="AA148"/>
  <c r="AB148"/>
  <c r="AC148"/>
  <c r="AD148"/>
  <c r="AE148"/>
  <c r="AF148"/>
  <c r="AG148"/>
  <c r="AL148"/>
  <c r="Z144"/>
  <c r="AA144"/>
  <c r="AB144"/>
  <c r="AC144"/>
  <c r="AD144"/>
  <c r="AE144"/>
  <c r="AF144"/>
  <c r="AG144"/>
  <c r="AL144"/>
  <c r="Z141"/>
  <c r="AA141"/>
  <c r="AB141"/>
  <c r="AC141"/>
  <c r="AD141"/>
  <c r="AE141"/>
  <c r="AF141"/>
  <c r="AG141"/>
  <c r="AL141"/>
  <c r="AK136"/>
  <c r="AL127"/>
  <c r="AN119"/>
  <c r="AK115"/>
  <c r="AL112"/>
  <c r="AN106"/>
  <c r="AK103"/>
  <c r="AL100"/>
  <c r="AN93"/>
  <c r="AN95" s="1"/>
  <c r="AO93"/>
  <c r="AO95" s="1"/>
  <c r="AN94"/>
  <c r="AO94"/>
  <c r="AN96"/>
  <c r="AO96"/>
  <c r="AN97"/>
  <c r="AO97"/>
  <c r="AN98"/>
  <c r="AN100" s="1"/>
  <c r="AO98"/>
  <c r="AO100" s="1"/>
  <c r="AN99"/>
  <c r="AO99"/>
  <c r="AN101"/>
  <c r="AN103" s="1"/>
  <c r="AO101"/>
  <c r="AO103" s="1"/>
  <c r="AN102"/>
  <c r="AO102"/>
  <c r="AN104"/>
  <c r="AO104"/>
  <c r="AO106" s="1"/>
  <c r="AN105"/>
  <c r="AO105"/>
  <c r="AN107"/>
  <c r="AN109" s="1"/>
  <c r="AO107"/>
  <c r="AO109" s="1"/>
  <c r="AN108"/>
  <c r="AO108"/>
  <c r="AN110"/>
  <c r="AN112" s="1"/>
  <c r="AO110"/>
  <c r="AO112" s="1"/>
  <c r="AN111"/>
  <c r="AO111"/>
  <c r="AN113"/>
  <c r="AN115" s="1"/>
  <c r="AO113"/>
  <c r="AO115" s="1"/>
  <c r="AN114"/>
  <c r="AO114"/>
  <c r="AN116"/>
  <c r="AO116"/>
  <c r="AN117"/>
  <c r="AO117"/>
  <c r="AO119" s="1"/>
  <c r="AN118"/>
  <c r="AO118"/>
  <c r="AN120"/>
  <c r="AO120"/>
  <c r="AN121"/>
  <c r="AO121"/>
  <c r="AN122"/>
  <c r="AN124" s="1"/>
  <c r="AO122"/>
  <c r="AO124" s="1"/>
  <c r="AN123"/>
  <c r="AO123"/>
  <c r="AN125"/>
  <c r="AN127" s="1"/>
  <c r="AO125"/>
  <c r="AO127" s="1"/>
  <c r="AN126"/>
  <c r="AO126"/>
  <c r="AN128"/>
  <c r="AO128"/>
  <c r="AN129"/>
  <c r="AO129"/>
  <c r="AN130"/>
  <c r="AO130"/>
  <c r="AN131"/>
  <c r="AO131"/>
  <c r="AN132"/>
  <c r="AO132"/>
  <c r="AN133"/>
  <c r="AO133"/>
  <c r="AN134"/>
  <c r="AN136" s="1"/>
  <c r="AO134"/>
  <c r="AN135"/>
  <c r="AO135"/>
  <c r="AO136" s="1"/>
  <c r="AO137" s="1"/>
  <c r="AN138"/>
  <c r="AO138"/>
  <c r="AN139"/>
  <c r="AN141" s="1"/>
  <c r="AO139"/>
  <c r="AO141" s="1"/>
  <c r="AN140"/>
  <c r="AO140"/>
  <c r="AN142"/>
  <c r="AN144" s="1"/>
  <c r="AO142"/>
  <c r="AO144" s="1"/>
  <c r="AN143"/>
  <c r="AO143"/>
  <c r="AN145"/>
  <c r="AN148" s="1"/>
  <c r="AO145"/>
  <c r="AO148" s="1"/>
  <c r="AN146"/>
  <c r="AO146"/>
  <c r="AN147"/>
  <c r="AO147"/>
  <c r="AN149"/>
  <c r="AN158" s="1"/>
  <c r="AO149"/>
  <c r="AO158" s="1"/>
  <c r="AN150"/>
  <c r="AO150"/>
  <c r="AN151"/>
  <c r="AO151"/>
  <c r="AN152"/>
  <c r="AO152"/>
  <c r="AN153"/>
  <c r="AO153"/>
  <c r="AN154"/>
  <c r="AO154"/>
  <c r="AN155"/>
  <c r="AO155"/>
  <c r="AN156"/>
  <c r="AO156"/>
  <c r="AN157"/>
  <c r="AO157"/>
  <c r="AN159"/>
  <c r="AO159"/>
  <c r="AN160"/>
  <c r="AN162" s="1"/>
  <c r="AO160"/>
  <c r="AO162" s="1"/>
  <c r="AN161"/>
  <c r="AO161"/>
  <c r="AN163"/>
  <c r="AO163"/>
  <c r="AN164"/>
  <c r="AN166" s="1"/>
  <c r="AO164"/>
  <c r="AO166" s="1"/>
  <c r="AN165"/>
  <c r="AO165"/>
  <c r="AN167"/>
  <c r="AO167"/>
  <c r="AN168"/>
  <c r="AN170" s="1"/>
  <c r="AO168"/>
  <c r="AO170" s="1"/>
  <c r="AN169"/>
  <c r="AO169"/>
  <c r="AN171"/>
  <c r="AO171"/>
  <c r="AN172"/>
  <c r="AO172"/>
  <c r="AN173"/>
  <c r="AN176" s="1"/>
  <c r="AO173"/>
  <c r="AO176" s="1"/>
  <c r="AN174"/>
  <c r="AO174"/>
  <c r="AN175"/>
  <c r="AO175"/>
  <c r="AN177"/>
  <c r="AO177"/>
  <c r="AN178"/>
  <c r="AO178"/>
  <c r="AN179"/>
  <c r="AN181" s="1"/>
  <c r="AO179"/>
  <c r="AO181" s="1"/>
  <c r="AN180"/>
  <c r="AO180"/>
  <c r="AN182"/>
  <c r="AO182"/>
  <c r="AN183"/>
  <c r="AN186" s="1"/>
  <c r="AO183"/>
  <c r="AO186" s="1"/>
  <c r="AN184"/>
  <c r="AO184"/>
  <c r="AN185"/>
  <c r="AO185"/>
  <c r="AN188"/>
  <c r="AN189" s="1"/>
  <c r="AN190"/>
  <c r="AN193" s="1"/>
  <c r="AO190"/>
  <c r="AN191"/>
  <c r="AO191"/>
  <c r="AN192"/>
  <c r="AO192"/>
  <c r="AN194"/>
  <c r="AO194"/>
  <c r="AN195"/>
  <c r="AN197" s="1"/>
  <c r="AO195"/>
  <c r="AN196"/>
  <c r="AO196"/>
  <c r="AN198"/>
  <c r="AO198"/>
  <c r="AO199"/>
  <c r="AN200"/>
  <c r="AO200"/>
  <c r="AN201"/>
  <c r="AN207" s="1"/>
  <c r="AO201"/>
  <c r="AN202"/>
  <c r="AO202"/>
  <c r="AO207" s="1"/>
  <c r="AN203"/>
  <c r="AO203"/>
  <c r="AN204"/>
  <c r="AO204"/>
  <c r="AN205"/>
  <c r="AO205"/>
  <c r="AN206"/>
  <c r="AO206"/>
  <c r="AN208"/>
  <c r="AO208"/>
  <c r="AN209"/>
  <c r="AN211" s="1"/>
  <c r="AO209"/>
  <c r="AO211" s="1"/>
  <c r="AN210"/>
  <c r="AO210"/>
  <c r="AN212"/>
  <c r="AN215" s="1"/>
  <c r="AO212"/>
  <c r="AO215" s="1"/>
  <c r="AN213"/>
  <c r="AO213"/>
  <c r="AN214"/>
  <c r="AO214"/>
  <c r="AN216"/>
  <c r="AO216"/>
  <c r="AN217"/>
  <c r="AN219" s="1"/>
  <c r="AO217"/>
  <c r="AO219" s="1"/>
  <c r="AN218"/>
  <c r="AO218"/>
  <c r="AN220"/>
  <c r="AN223" s="1"/>
  <c r="AN225" s="1"/>
  <c r="AO220"/>
  <c r="AO223" s="1"/>
  <c r="AN221"/>
  <c r="AO221"/>
  <c r="AN222"/>
  <c r="AO222"/>
  <c r="AN224"/>
  <c r="AO224"/>
  <c r="AN226"/>
  <c r="AN227" s="1"/>
  <c r="AO226"/>
  <c r="AO227" s="1"/>
  <c r="AN228"/>
  <c r="AN230" s="1"/>
  <c r="AO228"/>
  <c r="AO230" s="1"/>
  <c r="AN229"/>
  <c r="AO229"/>
  <c r="AN231"/>
  <c r="AO231"/>
  <c r="AN232"/>
  <c r="AO232"/>
  <c r="AN233"/>
  <c r="AO233"/>
  <c r="AN234"/>
  <c r="AO234"/>
  <c r="AN235"/>
  <c r="AN237" s="1"/>
  <c r="AO235"/>
  <c r="AO237" s="1"/>
  <c r="AN236"/>
  <c r="AO236"/>
  <c r="AN238"/>
  <c r="AN240" s="1"/>
  <c r="AO238"/>
  <c r="AO240" s="1"/>
  <c r="AN239"/>
  <c r="AO239"/>
  <c r="AN241"/>
  <c r="AN242" s="1"/>
  <c r="AO241"/>
  <c r="AO242" s="1"/>
  <c r="AN243"/>
  <c r="AN250" s="1"/>
  <c r="AO243"/>
  <c r="AO250" s="1"/>
  <c r="AN244"/>
  <c r="AO244"/>
  <c r="AN245"/>
  <c r="AO245"/>
  <c r="AO246"/>
  <c r="AN247"/>
  <c r="AN248"/>
  <c r="AO248"/>
  <c r="AN249"/>
  <c r="AO249"/>
  <c r="AN251"/>
  <c r="AN255" s="1"/>
  <c r="AO251"/>
  <c r="AO255" s="1"/>
  <c r="AN252"/>
  <c r="AO252"/>
  <c r="AN253"/>
  <c r="AO253"/>
  <c r="AN254"/>
  <c r="AO254"/>
  <c r="AN256"/>
  <c r="AN258" s="1"/>
  <c r="AO256"/>
  <c r="AO258" s="1"/>
  <c r="AN257"/>
  <c r="AO257"/>
  <c r="AN259"/>
  <c r="AN262" s="1"/>
  <c r="AO259"/>
  <c r="AO262" s="1"/>
  <c r="AN260"/>
  <c r="AO260"/>
  <c r="AN261"/>
  <c r="AO261"/>
  <c r="AN263"/>
  <c r="AO263"/>
  <c r="AN265"/>
  <c r="AN267" s="1"/>
  <c r="AO265"/>
  <c r="AO267" s="1"/>
  <c r="AN266"/>
  <c r="AO266"/>
  <c r="AN268"/>
  <c r="AN273" s="1"/>
  <c r="AO268"/>
  <c r="AO273" s="1"/>
  <c r="AN269"/>
  <c r="AN271" s="1"/>
  <c r="AO269"/>
  <c r="AO271" s="1"/>
  <c r="AN270"/>
  <c r="AO270"/>
  <c r="AN272"/>
  <c r="AO272"/>
  <c r="AO92"/>
  <c r="AN92"/>
  <c r="AL93"/>
  <c r="AL95" s="1"/>
  <c r="AM93"/>
  <c r="AL94"/>
  <c r="AM94"/>
  <c r="AM95" s="1"/>
  <c r="AL96"/>
  <c r="AM96"/>
  <c r="AL97"/>
  <c r="AM97"/>
  <c r="AL98"/>
  <c r="AM98"/>
  <c r="AM100" s="1"/>
  <c r="AL99"/>
  <c r="AM99"/>
  <c r="AL101"/>
  <c r="AL103" s="1"/>
  <c r="AM101"/>
  <c r="AM103" s="1"/>
  <c r="AL102"/>
  <c r="AM102"/>
  <c r="AL104"/>
  <c r="AL106" s="1"/>
  <c r="AM104"/>
  <c r="AM106" s="1"/>
  <c r="AL105"/>
  <c r="AM105"/>
  <c r="AL107"/>
  <c r="AL109" s="1"/>
  <c r="AM107"/>
  <c r="AL108"/>
  <c r="AM108"/>
  <c r="AM109" s="1"/>
  <c r="AL110"/>
  <c r="AM110"/>
  <c r="AM112" s="1"/>
  <c r="AL111"/>
  <c r="AM111"/>
  <c r="AL113"/>
  <c r="AL115" s="1"/>
  <c r="AM113"/>
  <c r="AM115" s="1"/>
  <c r="AL114"/>
  <c r="AM114"/>
  <c r="AL116"/>
  <c r="AM116"/>
  <c r="AL117"/>
  <c r="AL119" s="1"/>
  <c r="AM117"/>
  <c r="AM119" s="1"/>
  <c r="AL118"/>
  <c r="AM118"/>
  <c r="AL120"/>
  <c r="AM120"/>
  <c r="AL121"/>
  <c r="AM121"/>
  <c r="AL122"/>
  <c r="AL124" s="1"/>
  <c r="AM122"/>
  <c r="AM124" s="1"/>
  <c r="AL123"/>
  <c r="AM123"/>
  <c r="AL125"/>
  <c r="AM125"/>
  <c r="AM127" s="1"/>
  <c r="AL126"/>
  <c r="AM126"/>
  <c r="AL128"/>
  <c r="AM128"/>
  <c r="AL129"/>
  <c r="AM129"/>
  <c r="AL130"/>
  <c r="AM130"/>
  <c r="AL131"/>
  <c r="AM131"/>
  <c r="AL132"/>
  <c r="AM132"/>
  <c r="AL133"/>
  <c r="AM133"/>
  <c r="AL134"/>
  <c r="AL136" s="1"/>
  <c r="AL137" s="1"/>
  <c r="AM134"/>
  <c r="AM136" s="1"/>
  <c r="AL135"/>
  <c r="AM135"/>
  <c r="AL138"/>
  <c r="AM138"/>
  <c r="AL139"/>
  <c r="AM139"/>
  <c r="AM141" s="1"/>
  <c r="AL140"/>
  <c r="AM140"/>
  <c r="AL142"/>
  <c r="AM142"/>
  <c r="AM144" s="1"/>
  <c r="AL143"/>
  <c r="AM143"/>
  <c r="AL145"/>
  <c r="AM145"/>
  <c r="AM148" s="1"/>
  <c r="AL146"/>
  <c r="AM146"/>
  <c r="AL147"/>
  <c r="AM147"/>
  <c r="AL149"/>
  <c r="AM149"/>
  <c r="AM158" s="1"/>
  <c r="AL150"/>
  <c r="AM150"/>
  <c r="AL151"/>
  <c r="AM151"/>
  <c r="AL152"/>
  <c r="AM152"/>
  <c r="AL153"/>
  <c r="AM153"/>
  <c r="AL154"/>
  <c r="AM154"/>
  <c r="AL155"/>
  <c r="AM155"/>
  <c r="AL156"/>
  <c r="AM156"/>
  <c r="AL157"/>
  <c r="AM157"/>
  <c r="AL159"/>
  <c r="AM159"/>
  <c r="AL160"/>
  <c r="AM160"/>
  <c r="AM162" s="1"/>
  <c r="AL161"/>
  <c r="AM161"/>
  <c r="AL163"/>
  <c r="AM163"/>
  <c r="AL164"/>
  <c r="AM164"/>
  <c r="AM166" s="1"/>
  <c r="AL165"/>
  <c r="AM165"/>
  <c r="AL167"/>
  <c r="AM167"/>
  <c r="AL168"/>
  <c r="AM168"/>
  <c r="AM170" s="1"/>
  <c r="AL169"/>
  <c r="AM169"/>
  <c r="AL171"/>
  <c r="AM171"/>
  <c r="AL172"/>
  <c r="AM172"/>
  <c r="AL173"/>
  <c r="AM173"/>
  <c r="AM176" s="1"/>
  <c r="AL174"/>
  <c r="AM174"/>
  <c r="AL175"/>
  <c r="AM175"/>
  <c r="AL178"/>
  <c r="AM178"/>
  <c r="AL179"/>
  <c r="AM179"/>
  <c r="AM181" s="1"/>
  <c r="AL180"/>
  <c r="AM180"/>
  <c r="AL182"/>
  <c r="AM182"/>
  <c r="AL183"/>
  <c r="AM183"/>
  <c r="AM186" s="1"/>
  <c r="AL184"/>
  <c r="AM184"/>
  <c r="AL185"/>
  <c r="AM185"/>
  <c r="AL188"/>
  <c r="AL189" s="1"/>
  <c r="AM188"/>
  <c r="AM189" s="1"/>
  <c r="AL190"/>
  <c r="AL193" s="1"/>
  <c r="AM190"/>
  <c r="AM193" s="1"/>
  <c r="AL191"/>
  <c r="AM191"/>
  <c r="AL192"/>
  <c r="AM192"/>
  <c r="AL194"/>
  <c r="AM194"/>
  <c r="AL195"/>
  <c r="AL197" s="1"/>
  <c r="AM195"/>
  <c r="AM197" s="1"/>
  <c r="AL196"/>
  <c r="AM196"/>
  <c r="AL198"/>
  <c r="AM198"/>
  <c r="AL199"/>
  <c r="AM199"/>
  <c r="AL200"/>
  <c r="AM200"/>
  <c r="AL201"/>
  <c r="AL207" s="1"/>
  <c r="AM201"/>
  <c r="AM207" s="1"/>
  <c r="AL202"/>
  <c r="AM202"/>
  <c r="AL203"/>
  <c r="AM203"/>
  <c r="AL204"/>
  <c r="AM204"/>
  <c r="AL205"/>
  <c r="AM205"/>
  <c r="AL206"/>
  <c r="AM206"/>
  <c r="AL208"/>
  <c r="AM208"/>
  <c r="AL209"/>
  <c r="AL211" s="1"/>
  <c r="AM209"/>
  <c r="AM211" s="1"/>
  <c r="AL210"/>
  <c r="AM210"/>
  <c r="AL212"/>
  <c r="AL215" s="1"/>
  <c r="AM212"/>
  <c r="AM215" s="1"/>
  <c r="AL213"/>
  <c r="AM213"/>
  <c r="AL214"/>
  <c r="AM214"/>
  <c r="AL216"/>
  <c r="AM216"/>
  <c r="AL217"/>
  <c r="AL219" s="1"/>
  <c r="AM217"/>
  <c r="AM219" s="1"/>
  <c r="AL218"/>
  <c r="AM218"/>
  <c r="AL220"/>
  <c r="AL223" s="1"/>
  <c r="AM220"/>
  <c r="AM223" s="1"/>
  <c r="AL221"/>
  <c r="AL222"/>
  <c r="AM222"/>
  <c r="AM224"/>
  <c r="AL226"/>
  <c r="AM226"/>
  <c r="AM227" s="1"/>
  <c r="AL228"/>
  <c r="AM228"/>
  <c r="AM230" s="1"/>
  <c r="AL229"/>
  <c r="AM229"/>
  <c r="AL231"/>
  <c r="AM231"/>
  <c r="AL232"/>
  <c r="AM232"/>
  <c r="AL233"/>
  <c r="AM233"/>
  <c r="AL234"/>
  <c r="AM234"/>
  <c r="AL235"/>
  <c r="AL237" s="1"/>
  <c r="AM235"/>
  <c r="AL236"/>
  <c r="AM236"/>
  <c r="AM237" s="1"/>
  <c r="AL238"/>
  <c r="AL240" s="1"/>
  <c r="AM238"/>
  <c r="AL239"/>
  <c r="AM239"/>
  <c r="AM240" s="1"/>
  <c r="AM242" s="1"/>
  <c r="AL241"/>
  <c r="AL242" s="1"/>
  <c r="AM241"/>
  <c r="AL243"/>
  <c r="AM243"/>
  <c r="AM250" s="1"/>
  <c r="AL244"/>
  <c r="AM244"/>
  <c r="AL245"/>
  <c r="AM245"/>
  <c r="AL246"/>
  <c r="AM246"/>
  <c r="AL247"/>
  <c r="AM247"/>
  <c r="AL248"/>
  <c r="AM248"/>
  <c r="AL249"/>
  <c r="AM249"/>
  <c r="AL251"/>
  <c r="AM251"/>
  <c r="AM255" s="1"/>
  <c r="AL252"/>
  <c r="AM252"/>
  <c r="AL253"/>
  <c r="AM253"/>
  <c r="AL254"/>
  <c r="AM254"/>
  <c r="AL256"/>
  <c r="AM256"/>
  <c r="AM258" s="1"/>
  <c r="AL257"/>
  <c r="AM257"/>
  <c r="AL259"/>
  <c r="AM259"/>
  <c r="AM262" s="1"/>
  <c r="AL260"/>
  <c r="AM260"/>
  <c r="AL261"/>
  <c r="AM261"/>
  <c r="AL263"/>
  <c r="AL264" s="1"/>
  <c r="AM263"/>
  <c r="AM264" s="1"/>
  <c r="AL265"/>
  <c r="AM265"/>
  <c r="AM267" s="1"/>
  <c r="AL266"/>
  <c r="AM266"/>
  <c r="AL268"/>
  <c r="AL273" s="1"/>
  <c r="AM268"/>
  <c r="AL269"/>
  <c r="AM269"/>
  <c r="AM271" s="1"/>
  <c r="AM273" s="1"/>
  <c r="AL270"/>
  <c r="AM270"/>
  <c r="AL272"/>
  <c r="AM272"/>
  <c r="AL92"/>
  <c r="AJ93"/>
  <c r="AJ95" s="1"/>
  <c r="AK93"/>
  <c r="AK95" s="1"/>
  <c r="AJ94"/>
  <c r="AK94"/>
  <c r="AJ96"/>
  <c r="AK96"/>
  <c r="AJ97"/>
  <c r="AK97"/>
  <c r="AJ98"/>
  <c r="AJ100" s="1"/>
  <c r="AK98"/>
  <c r="AK100" s="1"/>
  <c r="AJ99"/>
  <c r="AK99"/>
  <c r="AJ101"/>
  <c r="AJ103" s="1"/>
  <c r="AK101"/>
  <c r="AJ102"/>
  <c r="AK102"/>
  <c r="AJ104"/>
  <c r="AK104"/>
  <c r="AK106" s="1"/>
  <c r="AJ105"/>
  <c r="AJ106" s="1"/>
  <c r="AK105"/>
  <c r="AJ107"/>
  <c r="AJ109" s="1"/>
  <c r="AK107"/>
  <c r="AK109" s="1"/>
  <c r="AJ108"/>
  <c r="AK108"/>
  <c r="AJ110"/>
  <c r="AJ112" s="1"/>
  <c r="AK110"/>
  <c r="AK112" s="1"/>
  <c r="AJ111"/>
  <c r="AK111"/>
  <c r="AJ113"/>
  <c r="AJ115" s="1"/>
  <c r="AK113"/>
  <c r="AJ114"/>
  <c r="AK114"/>
  <c r="AJ116"/>
  <c r="AK116"/>
  <c r="AJ117"/>
  <c r="AJ119" s="1"/>
  <c r="AK117"/>
  <c r="AK119" s="1"/>
  <c r="AJ118"/>
  <c r="AK118"/>
  <c r="AJ120"/>
  <c r="AK120"/>
  <c r="AJ121"/>
  <c r="AK121"/>
  <c r="AJ122"/>
  <c r="AJ124" s="1"/>
  <c r="AK122"/>
  <c r="AK124" s="1"/>
  <c r="AJ123"/>
  <c r="AK123"/>
  <c r="AJ125"/>
  <c r="AJ127" s="1"/>
  <c r="AK125"/>
  <c r="AK127" s="1"/>
  <c r="AJ126"/>
  <c r="AK126"/>
  <c r="AJ128"/>
  <c r="AK128"/>
  <c r="AJ129"/>
  <c r="AK129"/>
  <c r="AJ130"/>
  <c r="AK130"/>
  <c r="AJ131"/>
  <c r="AK131"/>
  <c r="AJ132"/>
  <c r="AK132"/>
  <c r="AJ133"/>
  <c r="AK133"/>
  <c r="AJ134"/>
  <c r="AJ136" s="1"/>
  <c r="AJ137" s="1"/>
  <c r="AK134"/>
  <c r="AJ135"/>
  <c r="AK135"/>
  <c r="AJ138"/>
  <c r="AK138"/>
  <c r="AJ139"/>
  <c r="AJ141" s="1"/>
  <c r="AK139"/>
  <c r="AK141" s="1"/>
  <c r="AJ140"/>
  <c r="AK140"/>
  <c r="AJ142"/>
  <c r="AJ144" s="1"/>
  <c r="AK142"/>
  <c r="AK144" s="1"/>
  <c r="AJ143"/>
  <c r="AK143"/>
  <c r="AJ145"/>
  <c r="AJ148" s="1"/>
  <c r="AK145"/>
  <c r="AK148" s="1"/>
  <c r="AJ146"/>
  <c r="AK146"/>
  <c r="AJ147"/>
  <c r="AK147"/>
  <c r="AJ149"/>
  <c r="AJ158" s="1"/>
  <c r="AK149"/>
  <c r="AK158" s="1"/>
  <c r="AJ150"/>
  <c r="AK150"/>
  <c r="AJ151"/>
  <c r="AK151"/>
  <c r="AJ152"/>
  <c r="AK152"/>
  <c r="AJ153"/>
  <c r="AK153"/>
  <c r="AJ154"/>
  <c r="AK154"/>
  <c r="AJ155"/>
  <c r="AK155"/>
  <c r="AJ156"/>
  <c r="AK156"/>
  <c r="AJ157"/>
  <c r="AK157"/>
  <c r="AJ159"/>
  <c r="AK159"/>
  <c r="AJ160"/>
  <c r="AJ162" s="1"/>
  <c r="AK160"/>
  <c r="AK162" s="1"/>
  <c r="AJ161"/>
  <c r="AK161"/>
  <c r="AJ163"/>
  <c r="AK163"/>
  <c r="AJ164"/>
  <c r="AJ166" s="1"/>
  <c r="AK164"/>
  <c r="AK166" s="1"/>
  <c r="AJ165"/>
  <c r="AK165"/>
  <c r="AJ167"/>
  <c r="AK167"/>
  <c r="AJ168"/>
  <c r="AJ170" s="1"/>
  <c r="AK168"/>
  <c r="AK170" s="1"/>
  <c r="AJ169"/>
  <c r="AK169"/>
  <c r="AJ171"/>
  <c r="AK171"/>
  <c r="AJ172"/>
  <c r="AK172"/>
  <c r="AJ173"/>
  <c r="AJ176" s="1"/>
  <c r="AK173"/>
  <c r="AK176" s="1"/>
  <c r="AJ174"/>
  <c r="AK174"/>
  <c r="AJ175"/>
  <c r="AK175"/>
  <c r="AJ177"/>
  <c r="AK177"/>
  <c r="AJ178"/>
  <c r="AK178"/>
  <c r="AJ179"/>
  <c r="AJ181" s="1"/>
  <c r="AK179"/>
  <c r="AK181" s="1"/>
  <c r="AJ180"/>
  <c r="AK180"/>
  <c r="AJ182"/>
  <c r="AK182"/>
  <c r="AJ183"/>
  <c r="AJ186" s="1"/>
  <c r="AJ187" s="1"/>
  <c r="AK183"/>
  <c r="AK186" s="1"/>
  <c r="AJ184"/>
  <c r="AK184"/>
  <c r="AJ185"/>
  <c r="AK185"/>
  <c r="AJ188"/>
  <c r="AJ189" s="1"/>
  <c r="AK188"/>
  <c r="AJ190"/>
  <c r="AJ193" s="1"/>
  <c r="AK190"/>
  <c r="AJ191"/>
  <c r="AK191"/>
  <c r="AJ192"/>
  <c r="AK192"/>
  <c r="AJ194"/>
  <c r="AK194"/>
  <c r="AJ195"/>
  <c r="AJ197" s="1"/>
  <c r="AK195"/>
  <c r="AJ196"/>
  <c r="AK196"/>
  <c r="AK198"/>
  <c r="AJ199"/>
  <c r="AK199"/>
  <c r="AJ200"/>
  <c r="AK200"/>
  <c r="AJ201"/>
  <c r="AJ207" s="1"/>
  <c r="AK201"/>
  <c r="AJ202"/>
  <c r="AK202"/>
  <c r="AK207" s="1"/>
  <c r="AJ203"/>
  <c r="AK203"/>
  <c r="AJ204"/>
  <c r="AK204"/>
  <c r="AJ205"/>
  <c r="AK205"/>
  <c r="AJ206"/>
  <c r="AK206"/>
  <c r="AJ208"/>
  <c r="AK208"/>
  <c r="AJ209"/>
  <c r="AJ211" s="1"/>
  <c r="AK209"/>
  <c r="AK211" s="1"/>
  <c r="AJ210"/>
  <c r="AK210"/>
  <c r="AJ212"/>
  <c r="AJ215" s="1"/>
  <c r="AK212"/>
  <c r="AK215" s="1"/>
  <c r="AJ213"/>
  <c r="AK213"/>
  <c r="AJ214"/>
  <c r="AK214"/>
  <c r="AJ216"/>
  <c r="AK216"/>
  <c r="AJ217"/>
  <c r="AJ219" s="1"/>
  <c r="AK217"/>
  <c r="AK219" s="1"/>
  <c r="AJ218"/>
  <c r="AK218"/>
  <c r="AJ220"/>
  <c r="AJ223" s="1"/>
  <c r="AK220"/>
  <c r="AK223" s="1"/>
  <c r="AJ221"/>
  <c r="AK221"/>
  <c r="AJ222"/>
  <c r="AK222"/>
  <c r="AJ224"/>
  <c r="AK224"/>
  <c r="AJ226"/>
  <c r="AJ227" s="1"/>
  <c r="AK226"/>
  <c r="AK227" s="1"/>
  <c r="AJ228"/>
  <c r="AJ230" s="1"/>
  <c r="AK228"/>
  <c r="AK230" s="1"/>
  <c r="AJ229"/>
  <c r="AK229"/>
  <c r="AJ231"/>
  <c r="AK231"/>
  <c r="AJ232"/>
  <c r="AK232"/>
  <c r="AJ233"/>
  <c r="AK233"/>
  <c r="AJ234"/>
  <c r="AK234"/>
  <c r="AJ235"/>
  <c r="AJ237" s="1"/>
  <c r="AK235"/>
  <c r="AK237" s="1"/>
  <c r="AJ236"/>
  <c r="AK236"/>
  <c r="AJ238"/>
  <c r="AJ240" s="1"/>
  <c r="AK238"/>
  <c r="AK240" s="1"/>
  <c r="AJ239"/>
  <c r="AK239"/>
  <c r="AJ241"/>
  <c r="AK241"/>
  <c r="AK242" s="1"/>
  <c r="AJ243"/>
  <c r="AJ250" s="1"/>
  <c r="AK243"/>
  <c r="AK250" s="1"/>
  <c r="AK244"/>
  <c r="AJ245"/>
  <c r="AJ246"/>
  <c r="AK246"/>
  <c r="AJ247"/>
  <c r="AK247"/>
  <c r="AJ248"/>
  <c r="AK248"/>
  <c r="AJ249"/>
  <c r="AK249"/>
  <c r="AJ251"/>
  <c r="AJ255" s="1"/>
  <c r="AK251"/>
  <c r="AK255" s="1"/>
  <c r="AJ252"/>
  <c r="AK252"/>
  <c r="AJ253"/>
  <c r="AK253"/>
  <c r="AJ254"/>
  <c r="AK254"/>
  <c r="AJ256"/>
  <c r="AJ258" s="1"/>
  <c r="AK256"/>
  <c r="AK258" s="1"/>
  <c r="AJ257"/>
  <c r="AK257"/>
  <c r="AJ259"/>
  <c r="AJ262" s="1"/>
  <c r="AK259"/>
  <c r="AK262" s="1"/>
  <c r="AJ260"/>
  <c r="AK260"/>
  <c r="AJ261"/>
  <c r="AK261"/>
  <c r="AJ263"/>
  <c r="AK263"/>
  <c r="AJ265"/>
  <c r="AJ267" s="1"/>
  <c r="AK265"/>
  <c r="AK267" s="1"/>
  <c r="AJ266"/>
  <c r="AK266"/>
  <c r="AJ268"/>
  <c r="AJ273" s="1"/>
  <c r="AK268"/>
  <c r="AK273" s="1"/>
  <c r="AJ269"/>
  <c r="AJ271" s="1"/>
  <c r="AK269"/>
  <c r="AK271" s="1"/>
  <c r="AJ270"/>
  <c r="AK270"/>
  <c r="AJ272"/>
  <c r="AK272"/>
  <c r="AK92"/>
  <c r="AJ92"/>
  <c r="Z136"/>
  <c r="AA136"/>
  <c r="AA137" s="1"/>
  <c r="AB136"/>
  <c r="AB137" s="1"/>
  <c r="AC136"/>
  <c r="AD136"/>
  <c r="AE136"/>
  <c r="AE137" s="1"/>
  <c r="AF136"/>
  <c r="AF137" s="1"/>
  <c r="AG136"/>
  <c r="Z127"/>
  <c r="AA127"/>
  <c r="AB127"/>
  <c r="AC127"/>
  <c r="AD127"/>
  <c r="AE127"/>
  <c r="AF127"/>
  <c r="AG127"/>
  <c r="Z124"/>
  <c r="Z137" s="1"/>
  <c r="AA124"/>
  <c r="AB124"/>
  <c r="AC124"/>
  <c r="AD124"/>
  <c r="AD137" s="1"/>
  <c r="AE124"/>
  <c r="AF124"/>
  <c r="AG124"/>
  <c r="Z119"/>
  <c r="AA119"/>
  <c r="AB119"/>
  <c r="AC119"/>
  <c r="AC137" s="1"/>
  <c r="AD119"/>
  <c r="AE119"/>
  <c r="AF119"/>
  <c r="AG119"/>
  <c r="AG137" s="1"/>
  <c r="Z115"/>
  <c r="AA115"/>
  <c r="AB115"/>
  <c r="AC115"/>
  <c r="AD115"/>
  <c r="AE115"/>
  <c r="AF115"/>
  <c r="AG115"/>
  <c r="Z112"/>
  <c r="AA112"/>
  <c r="AB112"/>
  <c r="AC112"/>
  <c r="AD112"/>
  <c r="AE112"/>
  <c r="AF112"/>
  <c r="AG112"/>
  <c r="Z109"/>
  <c r="AA109"/>
  <c r="AB109"/>
  <c r="AC109"/>
  <c r="AD109"/>
  <c r="AE109"/>
  <c r="AF109"/>
  <c r="AG109"/>
  <c r="Z106"/>
  <c r="AA106"/>
  <c r="AB106"/>
  <c r="AC106"/>
  <c r="AD106"/>
  <c r="AE106"/>
  <c r="AF106"/>
  <c r="AG106"/>
  <c r="Z103"/>
  <c r="AA103"/>
  <c r="AB103"/>
  <c r="AC103"/>
  <c r="AD103"/>
  <c r="AE103"/>
  <c r="AF103"/>
  <c r="AG103"/>
  <c r="Z100"/>
  <c r="AA100"/>
  <c r="AB100"/>
  <c r="AC100"/>
  <c r="AD100"/>
  <c r="AE100"/>
  <c r="AF100"/>
  <c r="AG100"/>
  <c r="Z95"/>
  <c r="AA95"/>
  <c r="AB95"/>
  <c r="AC95"/>
  <c r="AD95"/>
  <c r="AE95"/>
  <c r="AF95"/>
  <c r="AG95"/>
  <c r="Z45"/>
  <c r="AA45"/>
  <c r="AB45"/>
  <c r="AC45"/>
  <c r="Z41"/>
  <c r="AA41"/>
  <c r="AB41"/>
  <c r="AC41"/>
  <c r="AD41"/>
  <c r="Z54"/>
  <c r="AA54"/>
  <c r="AB54"/>
  <c r="AC54"/>
  <c r="Z64"/>
  <c r="Z67"/>
  <c r="AA67"/>
  <c r="Z70"/>
  <c r="AA70"/>
  <c r="Z73"/>
  <c r="AA73"/>
  <c r="AB73"/>
  <c r="AC73"/>
  <c r="AD73"/>
  <c r="AK264" l="1"/>
  <c r="AJ242"/>
  <c r="AJ225"/>
  <c r="AK187"/>
  <c r="AK225"/>
  <c r="AM225"/>
  <c r="AM187"/>
  <c r="AO187"/>
  <c r="AN264"/>
  <c r="AK137"/>
  <c r="AO264"/>
  <c r="AJ264"/>
  <c r="AN187"/>
  <c r="AN137"/>
  <c r="AL225"/>
  <c r="AM137"/>
  <c r="AO225"/>
  <c r="AH93"/>
  <c r="AH95" s="1"/>
  <c r="AI93"/>
  <c r="AH94"/>
  <c r="AI94"/>
  <c r="AH96"/>
  <c r="AI96"/>
  <c r="AH97"/>
  <c r="AI97"/>
  <c r="AH98"/>
  <c r="AH100" s="1"/>
  <c r="AI98"/>
  <c r="AH99"/>
  <c r="AI99"/>
  <c r="AH101"/>
  <c r="AH103" s="1"/>
  <c r="AI101"/>
  <c r="AH102"/>
  <c r="AI102"/>
  <c r="AH104"/>
  <c r="AH106" s="1"/>
  <c r="AI104"/>
  <c r="AH105"/>
  <c r="AI105"/>
  <c r="AH107"/>
  <c r="AH109" s="1"/>
  <c r="AI107"/>
  <c r="AH108"/>
  <c r="AI108"/>
  <c r="AH110"/>
  <c r="AH112" s="1"/>
  <c r="AI110"/>
  <c r="AH111"/>
  <c r="AI111"/>
  <c r="AH113"/>
  <c r="AH115" s="1"/>
  <c r="AI113"/>
  <c r="AH114"/>
  <c r="AI114"/>
  <c r="AH116"/>
  <c r="AI116"/>
  <c r="AH117"/>
  <c r="AI117"/>
  <c r="AI119" s="1"/>
  <c r="AH118"/>
  <c r="AI118"/>
  <c r="AH120"/>
  <c r="AI120"/>
  <c r="AH121"/>
  <c r="AI121"/>
  <c r="AH122"/>
  <c r="AI122"/>
  <c r="AI124" s="1"/>
  <c r="AH123"/>
  <c r="AI123"/>
  <c r="AH125"/>
  <c r="AI125"/>
  <c r="AI127" s="1"/>
  <c r="AH126"/>
  <c r="AI126"/>
  <c r="AH128"/>
  <c r="AI128"/>
  <c r="AH129"/>
  <c r="AI129"/>
  <c r="AH130"/>
  <c r="AI130"/>
  <c r="AH131"/>
  <c r="AI131"/>
  <c r="AH132"/>
  <c r="AI132"/>
  <c r="AH133"/>
  <c r="AI133"/>
  <c r="AH134"/>
  <c r="AI134"/>
  <c r="AI136" s="1"/>
  <c r="AH135"/>
  <c r="AI135"/>
  <c r="AH138"/>
  <c r="AI138"/>
  <c r="AH139"/>
  <c r="AH141" s="1"/>
  <c r="AI139"/>
  <c r="AH140"/>
  <c r="AI140"/>
  <c r="AH142"/>
  <c r="AH144" s="1"/>
  <c r="AI142"/>
  <c r="AH143"/>
  <c r="AI143"/>
  <c r="AH145"/>
  <c r="AI145"/>
  <c r="AH146"/>
  <c r="AI146"/>
  <c r="AH147"/>
  <c r="AI147"/>
  <c r="AH149"/>
  <c r="AH150"/>
  <c r="AI150"/>
  <c r="AH151"/>
  <c r="AI151"/>
  <c r="AH152"/>
  <c r="AI152"/>
  <c r="AH153"/>
  <c r="AI153"/>
  <c r="AH154"/>
  <c r="AI154"/>
  <c r="AH155"/>
  <c r="AI155"/>
  <c r="AH156"/>
  <c r="AI156"/>
  <c r="AH157"/>
  <c r="AI157"/>
  <c r="AH159"/>
  <c r="AI159"/>
  <c r="AH160"/>
  <c r="AI160"/>
  <c r="AH161"/>
  <c r="AI161"/>
  <c r="AH163"/>
  <c r="AI163"/>
  <c r="AH164"/>
  <c r="AH166" s="1"/>
  <c r="AI164"/>
  <c r="AI166" s="1"/>
  <c r="AH165"/>
  <c r="AI165"/>
  <c r="AH167"/>
  <c r="AI167"/>
  <c r="AH168"/>
  <c r="AI168"/>
  <c r="AH169"/>
  <c r="AI169"/>
  <c r="AH171"/>
  <c r="AI171"/>
  <c r="AH172"/>
  <c r="AI172"/>
  <c r="AH173"/>
  <c r="AI173"/>
  <c r="AH174"/>
  <c r="AI174"/>
  <c r="AH175"/>
  <c r="AI175"/>
  <c r="AH177"/>
  <c r="AI177"/>
  <c r="AH178"/>
  <c r="AI178"/>
  <c r="AH179"/>
  <c r="AH181" s="1"/>
  <c r="AI179"/>
  <c r="AI181" s="1"/>
  <c r="AH180"/>
  <c r="AI180"/>
  <c r="AH182"/>
  <c r="AI182"/>
  <c r="AH183"/>
  <c r="AI183"/>
  <c r="AH184"/>
  <c r="AI184"/>
  <c r="AH185"/>
  <c r="AI185"/>
  <c r="AH188"/>
  <c r="AH189" s="1"/>
  <c r="AI188"/>
  <c r="AI189" s="1"/>
  <c r="AH190"/>
  <c r="AI190"/>
  <c r="AH191"/>
  <c r="AI191"/>
  <c r="AH192"/>
  <c r="AI192"/>
  <c r="AH194"/>
  <c r="AI194"/>
  <c r="AH195"/>
  <c r="AI195"/>
  <c r="AH196"/>
  <c r="AI196"/>
  <c r="AH198"/>
  <c r="AI198"/>
  <c r="AH199"/>
  <c r="AI199"/>
  <c r="AH200"/>
  <c r="AI200"/>
  <c r="AH201"/>
  <c r="AI201"/>
  <c r="AH202"/>
  <c r="AI202"/>
  <c r="AH203"/>
  <c r="AI203"/>
  <c r="AH204"/>
  <c r="AI204"/>
  <c r="AH205"/>
  <c r="AI205"/>
  <c r="AH206"/>
  <c r="AI206"/>
  <c r="AH208"/>
  <c r="AI208"/>
  <c r="AH209"/>
  <c r="AI209"/>
  <c r="AH210"/>
  <c r="AI210"/>
  <c r="AH212"/>
  <c r="AI212"/>
  <c r="AH213"/>
  <c r="AI213"/>
  <c r="AH214"/>
  <c r="AI214"/>
  <c r="AH216"/>
  <c r="AI216"/>
  <c r="AH217"/>
  <c r="AI217"/>
  <c r="AH218"/>
  <c r="AI218"/>
  <c r="AH220"/>
  <c r="AI220"/>
  <c r="AH221"/>
  <c r="AH222"/>
  <c r="AI222"/>
  <c r="AI224"/>
  <c r="AH226"/>
  <c r="AH227" s="1"/>
  <c r="AI226"/>
  <c r="AI227" s="1"/>
  <c r="AH228"/>
  <c r="AI228"/>
  <c r="AH229"/>
  <c r="AI229"/>
  <c r="AH231"/>
  <c r="AH232"/>
  <c r="AH233"/>
  <c r="AI233"/>
  <c r="AH234"/>
  <c r="AI234"/>
  <c r="AH235"/>
  <c r="AH237" s="1"/>
  <c r="AH236"/>
  <c r="AI236"/>
  <c r="AI237" s="1"/>
  <c r="AH238"/>
  <c r="AI238"/>
  <c r="AI240" s="1"/>
  <c r="AH239"/>
  <c r="AI239"/>
  <c r="AH241"/>
  <c r="AI241"/>
  <c r="AH244"/>
  <c r="AI244"/>
  <c r="AI250" s="1"/>
  <c r="AH245"/>
  <c r="AI245"/>
  <c r="AH246"/>
  <c r="AI246"/>
  <c r="AH247"/>
  <c r="AI247"/>
  <c r="AH248"/>
  <c r="AI248"/>
  <c r="AH249"/>
  <c r="AI249"/>
  <c r="AH251"/>
  <c r="AI251"/>
  <c r="AH252"/>
  <c r="AI252"/>
  <c r="AH253"/>
  <c r="AI253"/>
  <c r="AH254"/>
  <c r="AI254"/>
  <c r="AH256"/>
  <c r="AH258" s="1"/>
  <c r="AI256"/>
  <c r="AH257"/>
  <c r="AI257"/>
  <c r="AH259"/>
  <c r="AI259"/>
  <c r="AH260"/>
  <c r="AI260"/>
  <c r="AH261"/>
  <c r="AI261"/>
  <c r="AH263"/>
  <c r="AI263"/>
  <c r="AH265"/>
  <c r="AH266"/>
  <c r="AI266"/>
  <c r="AI267" s="1"/>
  <c r="AH268"/>
  <c r="AI268"/>
  <c r="AH269"/>
  <c r="AI269"/>
  <c r="AH270"/>
  <c r="AI270"/>
  <c r="AH272"/>
  <c r="AI272"/>
  <c r="AI92"/>
  <c r="AH92"/>
  <c r="Z38"/>
  <c r="AA38"/>
  <c r="AB38"/>
  <c r="AC38"/>
  <c r="AD38"/>
  <c r="Z35"/>
  <c r="AA35"/>
  <c r="AB35"/>
  <c r="AC35"/>
  <c r="AD35"/>
  <c r="AE35"/>
  <c r="Z31"/>
  <c r="AA31"/>
  <c r="AB31"/>
  <c r="AC31"/>
  <c r="AD31"/>
  <c r="AE31"/>
  <c r="AF31"/>
  <c r="Z27"/>
  <c r="AA27"/>
  <c r="AB27"/>
  <c r="AC27"/>
  <c r="AD27"/>
  <c r="AE27"/>
  <c r="Z19"/>
  <c r="AA19"/>
  <c r="AB19"/>
  <c r="AC19"/>
  <c r="Z16"/>
  <c r="AA16"/>
  <c r="AB16"/>
  <c r="AC16"/>
  <c r="AD16"/>
  <c r="AE16"/>
  <c r="AF16"/>
  <c r="Z13"/>
  <c r="AA13"/>
  <c r="AB13"/>
  <c r="AC13"/>
  <c r="AD13"/>
  <c r="AE13"/>
  <c r="AF13"/>
  <c r="Z10"/>
  <c r="AA10"/>
  <c r="AB10"/>
  <c r="AC10"/>
  <c r="AD10"/>
  <c r="AE10"/>
  <c r="Z51"/>
  <c r="AA51"/>
  <c r="AB51"/>
  <c r="AC51"/>
  <c r="Z81"/>
  <c r="AA81"/>
  <c r="R285"/>
  <c r="AH285" s="1"/>
  <c r="R286"/>
  <c r="AH286" s="1"/>
  <c r="R287"/>
  <c r="AH287" s="1"/>
  <c r="AH273" l="1"/>
  <c r="AI271"/>
  <c r="AH240"/>
  <c r="AI230"/>
  <c r="AI242" s="1"/>
  <c r="AI223"/>
  <c r="AI219"/>
  <c r="AI215"/>
  <c r="AI211"/>
  <c r="AI197"/>
  <c r="AI193"/>
  <c r="AI186"/>
  <c r="AI176"/>
  <c r="AI170"/>
  <c r="AI162"/>
  <c r="AH158"/>
  <c r="AH136"/>
  <c r="AH137" s="1"/>
  <c r="AH127"/>
  <c r="AH124"/>
  <c r="AH119"/>
  <c r="AH207"/>
  <c r="AI273"/>
  <c r="AH267"/>
  <c r="AH262"/>
  <c r="AH255"/>
  <c r="AH250"/>
  <c r="AI207"/>
  <c r="AI158"/>
  <c r="AH148"/>
  <c r="AH271"/>
  <c r="AI262"/>
  <c r="AI264" s="1"/>
  <c r="AI258"/>
  <c r="AI255"/>
  <c r="AH230"/>
  <c r="AH242" s="1"/>
  <c r="AH223"/>
  <c r="AH225" s="1"/>
  <c r="AH219"/>
  <c r="AH215"/>
  <c r="AH211"/>
  <c r="AH197"/>
  <c r="AH193"/>
  <c r="AH186"/>
  <c r="AH176"/>
  <c r="AH170"/>
  <c r="AH162"/>
  <c r="AI148"/>
  <c r="AI144"/>
  <c r="AI141"/>
  <c r="AI115"/>
  <c r="AI137" s="1"/>
  <c r="AI112"/>
  <c r="AI109"/>
  <c r="AI106"/>
  <c r="AI103"/>
  <c r="AI100"/>
  <c r="AI95"/>
  <c r="Z91"/>
  <c r="AA91"/>
  <c r="AE91"/>
  <c r="AB91"/>
  <c r="AF91"/>
  <c r="AC91"/>
  <c r="AG91"/>
  <c r="AD91"/>
  <c r="S294"/>
  <c r="AI294" s="1"/>
  <c r="AD299" l="1"/>
  <c r="AI187"/>
  <c r="AI225"/>
  <c r="AH187"/>
  <c r="AH264"/>
  <c r="AG296"/>
  <c r="AG299" s="1"/>
  <c r="AF296"/>
  <c r="AF299" s="1"/>
  <c r="AD296"/>
  <c r="AE296"/>
  <c r="AE299" s="1"/>
  <c r="AB296"/>
  <c r="AB299" s="1"/>
  <c r="AC296"/>
  <c r="AC299" s="1"/>
  <c r="Z296"/>
  <c r="Z299" s="1"/>
  <c r="AA296"/>
  <c r="AA299" s="1"/>
  <c r="E14" i="3"/>
  <c r="N277" i="2" l="1"/>
  <c r="N278"/>
  <c r="N279"/>
  <c r="N280"/>
  <c r="N281"/>
  <c r="N282"/>
  <c r="N283"/>
  <c r="N284"/>
  <c r="N285"/>
  <c r="N286"/>
  <c r="N287"/>
  <c r="N288"/>
  <c r="N289"/>
  <c r="N290"/>
  <c r="N291"/>
  <c r="N292"/>
  <c r="N293"/>
  <c r="N295"/>
  <c r="N276"/>
  <c r="E20" i="3"/>
  <c r="R57" i="2"/>
  <c r="X263"/>
  <c r="U244"/>
  <c r="U253"/>
  <c r="T263"/>
  <c r="S263"/>
  <c r="R263"/>
  <c r="D20" i="3" l="1"/>
  <c r="C20"/>
  <c r="R50" i="2" l="1"/>
  <c r="R90"/>
  <c r="X290" l="1"/>
  <c r="AN290" s="1"/>
  <c r="X292"/>
  <c r="AN292" s="1"/>
  <c r="X293"/>
  <c r="AN293" s="1"/>
  <c r="X295"/>
  <c r="AN295" s="1"/>
  <c r="W290"/>
  <c r="AM290" s="1"/>
  <c r="W291"/>
  <c r="AM291" s="1"/>
  <c r="W292"/>
  <c r="AM292" s="1"/>
  <c r="Y290"/>
  <c r="AO290" s="1"/>
  <c r="Y291"/>
  <c r="AO291" s="1"/>
  <c r="Y292"/>
  <c r="AO292" s="1"/>
  <c r="V281" l="1"/>
  <c r="AL281" s="1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5"/>
  <c r="P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5"/>
  <c r="O276"/>
  <c r="Y277" l="1"/>
  <c r="AO277" s="1"/>
  <c r="Y278"/>
  <c r="AO278" s="1"/>
  <c r="Y279"/>
  <c r="AO279" s="1"/>
  <c r="Y280"/>
  <c r="AO280" s="1"/>
  <c r="Y281"/>
  <c r="AO281" s="1"/>
  <c r="Y282"/>
  <c r="AO282" s="1"/>
  <c r="Y283"/>
  <c r="AO283" s="1"/>
  <c r="Y284"/>
  <c r="AO284" s="1"/>
  <c r="Y285"/>
  <c r="AO285" s="1"/>
  <c r="Y286"/>
  <c r="AO286" s="1"/>
  <c r="Y287"/>
  <c r="AO287" s="1"/>
  <c r="Y276"/>
  <c r="AO276" s="1"/>
  <c r="X277"/>
  <c r="AN277" s="1"/>
  <c r="X278"/>
  <c r="AN278" s="1"/>
  <c r="X279"/>
  <c r="AN279" s="1"/>
  <c r="X280"/>
  <c r="AN280" s="1"/>
  <c r="X281"/>
  <c r="AN281" s="1"/>
  <c r="X282"/>
  <c r="AN282" s="1"/>
  <c r="X283"/>
  <c r="AN283" s="1"/>
  <c r="X284"/>
  <c r="AN284" s="1"/>
  <c r="X285"/>
  <c r="AN285" s="1"/>
  <c r="X286"/>
  <c r="AN286" s="1"/>
  <c r="X287"/>
  <c r="AN287" s="1"/>
  <c r="X276"/>
  <c r="AN276" s="1"/>
  <c r="R277"/>
  <c r="AH277" s="1"/>
  <c r="AN296" l="1"/>
  <c r="AN299" s="1"/>
  <c r="AO296"/>
  <c r="AO299" s="1"/>
  <c r="K292"/>
  <c r="K293"/>
  <c r="K295"/>
  <c r="H291"/>
  <c r="H292"/>
  <c r="H293"/>
  <c r="H295"/>
  <c r="E293"/>
  <c r="E292"/>
  <c r="Q293" l="1"/>
  <c r="Q292"/>
  <c r="C87" l="1"/>
  <c r="D87"/>
  <c r="F87"/>
  <c r="G87"/>
  <c r="I87"/>
  <c r="J87"/>
  <c r="L87"/>
  <c r="M87"/>
  <c r="C84"/>
  <c r="D84"/>
  <c r="F84"/>
  <c r="G84"/>
  <c r="I84"/>
  <c r="J84"/>
  <c r="L84"/>
  <c r="M84"/>
  <c r="C81"/>
  <c r="D81"/>
  <c r="F81"/>
  <c r="G81"/>
  <c r="I81"/>
  <c r="J81"/>
  <c r="L81"/>
  <c r="M81"/>
  <c r="C77"/>
  <c r="D77"/>
  <c r="F77"/>
  <c r="G77"/>
  <c r="I77"/>
  <c r="J77"/>
  <c r="L77"/>
  <c r="M77"/>
  <c r="C73"/>
  <c r="D73"/>
  <c r="F73"/>
  <c r="G73"/>
  <c r="I73"/>
  <c r="J73"/>
  <c r="L73"/>
  <c r="M73"/>
  <c r="C70"/>
  <c r="D70"/>
  <c r="F70"/>
  <c r="G70"/>
  <c r="I70"/>
  <c r="J70"/>
  <c r="L70"/>
  <c r="M70"/>
  <c r="C67"/>
  <c r="D67"/>
  <c r="F67"/>
  <c r="G67"/>
  <c r="I67"/>
  <c r="J67"/>
  <c r="L67"/>
  <c r="M67"/>
  <c r="C64"/>
  <c r="D64"/>
  <c r="F64"/>
  <c r="G64"/>
  <c r="I64"/>
  <c r="J64"/>
  <c r="L64"/>
  <c r="M64"/>
  <c r="C61"/>
  <c r="D61"/>
  <c r="F61"/>
  <c r="G61"/>
  <c r="I61"/>
  <c r="J61"/>
  <c r="L61"/>
  <c r="M61"/>
  <c r="C58"/>
  <c r="D58"/>
  <c r="F58"/>
  <c r="G58"/>
  <c r="I58"/>
  <c r="J58"/>
  <c r="L58"/>
  <c r="M58"/>
  <c r="N59"/>
  <c r="N60"/>
  <c r="N62"/>
  <c r="N64" s="1"/>
  <c r="N63"/>
  <c r="N65"/>
  <c r="N66"/>
  <c r="N68"/>
  <c r="N70" s="1"/>
  <c r="N69"/>
  <c r="N71"/>
  <c r="N72"/>
  <c r="N74"/>
  <c r="N75"/>
  <c r="N76"/>
  <c r="N78"/>
  <c r="N79"/>
  <c r="N80"/>
  <c r="N82"/>
  <c r="N83"/>
  <c r="N85"/>
  <c r="N86"/>
  <c r="N88"/>
  <c r="N89"/>
  <c r="N90"/>
  <c r="N92"/>
  <c r="N93"/>
  <c r="N94"/>
  <c r="N96"/>
  <c r="N97"/>
  <c r="N98"/>
  <c r="N99"/>
  <c r="N101"/>
  <c r="N103" s="1"/>
  <c r="N102"/>
  <c r="N104"/>
  <c r="N105"/>
  <c r="N107"/>
  <c r="N109" s="1"/>
  <c r="N108"/>
  <c r="N110"/>
  <c r="N111"/>
  <c r="N113"/>
  <c r="N115" s="1"/>
  <c r="N114"/>
  <c r="N116"/>
  <c r="N117"/>
  <c r="N118"/>
  <c r="N120"/>
  <c r="N121"/>
  <c r="N122"/>
  <c r="N123"/>
  <c r="N125"/>
  <c r="N126"/>
  <c r="N128"/>
  <c r="N129"/>
  <c r="N130"/>
  <c r="N131"/>
  <c r="N132"/>
  <c r="N133"/>
  <c r="N134"/>
  <c r="N135"/>
  <c r="N138"/>
  <c r="N139"/>
  <c r="N140"/>
  <c r="N142"/>
  <c r="N143"/>
  <c r="N145"/>
  <c r="N146"/>
  <c r="N147"/>
  <c r="N149"/>
  <c r="N150"/>
  <c r="N151"/>
  <c r="N152"/>
  <c r="N153"/>
  <c r="N154"/>
  <c r="N155"/>
  <c r="N156"/>
  <c r="N157"/>
  <c r="N159"/>
  <c r="N160"/>
  <c r="N161"/>
  <c r="N163"/>
  <c r="N164"/>
  <c r="N165"/>
  <c r="N167"/>
  <c r="N168"/>
  <c r="N169"/>
  <c r="N171"/>
  <c r="N172"/>
  <c r="N173"/>
  <c r="N174"/>
  <c r="N175"/>
  <c r="N177"/>
  <c r="N178"/>
  <c r="N179"/>
  <c r="N180"/>
  <c r="N182"/>
  <c r="N183"/>
  <c r="N184"/>
  <c r="N185"/>
  <c r="N188"/>
  <c r="N189" s="1"/>
  <c r="N190"/>
  <c r="N191"/>
  <c r="N192"/>
  <c r="N194"/>
  <c r="N195"/>
  <c r="N196"/>
  <c r="N198"/>
  <c r="N199"/>
  <c r="N200"/>
  <c r="N201"/>
  <c r="N202"/>
  <c r="N203"/>
  <c r="N204"/>
  <c r="N205"/>
  <c r="N206"/>
  <c r="N208"/>
  <c r="N209"/>
  <c r="N210"/>
  <c r="N212"/>
  <c r="N213"/>
  <c r="N214"/>
  <c r="N216"/>
  <c r="N217"/>
  <c r="N218"/>
  <c r="N220"/>
  <c r="N221"/>
  <c r="N222"/>
  <c r="N224"/>
  <c r="N226"/>
  <c r="N227" s="1"/>
  <c r="N228"/>
  <c r="N229"/>
  <c r="N231"/>
  <c r="N232"/>
  <c r="N233"/>
  <c r="N234"/>
  <c r="N235"/>
  <c r="N236"/>
  <c r="N238"/>
  <c r="N239"/>
  <c r="N241"/>
  <c r="N243"/>
  <c r="N244"/>
  <c r="N245"/>
  <c r="N246"/>
  <c r="N247"/>
  <c r="N248"/>
  <c r="N249"/>
  <c r="N251"/>
  <c r="N252"/>
  <c r="N253"/>
  <c r="N254"/>
  <c r="N256"/>
  <c r="N257"/>
  <c r="N259"/>
  <c r="N260"/>
  <c r="N261"/>
  <c r="N263"/>
  <c r="N265"/>
  <c r="N266"/>
  <c r="N268"/>
  <c r="N269"/>
  <c r="N270"/>
  <c r="N272"/>
  <c r="N274"/>
  <c r="N275" s="1"/>
  <c r="C54"/>
  <c r="D54"/>
  <c r="F54"/>
  <c r="G54"/>
  <c r="I54"/>
  <c r="J54"/>
  <c r="L54"/>
  <c r="M54"/>
  <c r="C51"/>
  <c r="D51"/>
  <c r="F51"/>
  <c r="G51"/>
  <c r="I51"/>
  <c r="J51"/>
  <c r="L51"/>
  <c r="M51"/>
  <c r="C45"/>
  <c r="D45"/>
  <c r="F45"/>
  <c r="G45"/>
  <c r="I45"/>
  <c r="J45"/>
  <c r="L45"/>
  <c r="M45"/>
  <c r="C41"/>
  <c r="D41"/>
  <c r="F41"/>
  <c r="G41"/>
  <c r="I41"/>
  <c r="J41"/>
  <c r="L41"/>
  <c r="M41"/>
  <c r="C38"/>
  <c r="D38"/>
  <c r="F38"/>
  <c r="G38"/>
  <c r="I38"/>
  <c r="J38"/>
  <c r="L38"/>
  <c r="M38"/>
  <c r="N39"/>
  <c r="N40"/>
  <c r="N42"/>
  <c r="N43"/>
  <c r="N44"/>
  <c r="N46"/>
  <c r="N47"/>
  <c r="N48"/>
  <c r="N49"/>
  <c r="N50"/>
  <c r="N52"/>
  <c r="N53"/>
  <c r="N55"/>
  <c r="N56"/>
  <c r="C35"/>
  <c r="D35"/>
  <c r="F35"/>
  <c r="G35"/>
  <c r="I35"/>
  <c r="J35"/>
  <c r="L35"/>
  <c r="M35"/>
  <c r="C31"/>
  <c r="D31"/>
  <c r="F31"/>
  <c r="G31"/>
  <c r="I31"/>
  <c r="J31"/>
  <c r="L31"/>
  <c r="M31"/>
  <c r="C27"/>
  <c r="D27"/>
  <c r="F27"/>
  <c r="G27"/>
  <c r="I27"/>
  <c r="J27"/>
  <c r="L27"/>
  <c r="M27"/>
  <c r="C19"/>
  <c r="D19"/>
  <c r="F19"/>
  <c r="G19"/>
  <c r="I19"/>
  <c r="J19"/>
  <c r="L19"/>
  <c r="M19"/>
  <c r="C16"/>
  <c r="D16"/>
  <c r="F16"/>
  <c r="G16"/>
  <c r="I16"/>
  <c r="J16"/>
  <c r="L16"/>
  <c r="M16"/>
  <c r="C13"/>
  <c r="D13"/>
  <c r="F13"/>
  <c r="G13"/>
  <c r="I13"/>
  <c r="J13"/>
  <c r="L13"/>
  <c r="M13"/>
  <c r="C10"/>
  <c r="D10"/>
  <c r="F10"/>
  <c r="G10"/>
  <c r="I10"/>
  <c r="J10"/>
  <c r="L10"/>
  <c r="M10"/>
  <c r="X89"/>
  <c r="T89"/>
  <c r="AJ89" s="1"/>
  <c r="V89"/>
  <c r="AL89" s="1"/>
  <c r="R89"/>
  <c r="E34"/>
  <c r="E33"/>
  <c r="E32"/>
  <c r="E30"/>
  <c r="E29"/>
  <c r="E90"/>
  <c r="E89"/>
  <c r="E88"/>
  <c r="E86"/>
  <c r="E85"/>
  <c r="E83"/>
  <c r="E82"/>
  <c r="E80"/>
  <c r="E79"/>
  <c r="E78"/>
  <c r="E76"/>
  <c r="E75"/>
  <c r="E74"/>
  <c r="E72"/>
  <c r="E71"/>
  <c r="E69"/>
  <c r="E68"/>
  <c r="E66"/>
  <c r="E65"/>
  <c r="E63"/>
  <c r="E62"/>
  <c r="E57"/>
  <c r="K80"/>
  <c r="H79"/>
  <c r="K78"/>
  <c r="K76"/>
  <c r="H75"/>
  <c r="K74"/>
  <c r="K72"/>
  <c r="H71"/>
  <c r="H69"/>
  <c r="K68"/>
  <c r="K66"/>
  <c r="H65"/>
  <c r="H63"/>
  <c r="K62"/>
  <c r="K60"/>
  <c r="H59"/>
  <c r="K56"/>
  <c r="H55"/>
  <c r="H53"/>
  <c r="K52"/>
  <c r="K50"/>
  <c r="H49"/>
  <c r="K48"/>
  <c r="H47"/>
  <c r="K46"/>
  <c r="K44"/>
  <c r="H43"/>
  <c r="K42"/>
  <c r="K40"/>
  <c r="H39"/>
  <c r="H37"/>
  <c r="K36"/>
  <c r="K34"/>
  <c r="H33"/>
  <c r="K32"/>
  <c r="K30"/>
  <c r="H29"/>
  <c r="K28"/>
  <c r="K26"/>
  <c r="H25"/>
  <c r="K24"/>
  <c r="H23"/>
  <c r="K22"/>
  <c r="H21"/>
  <c r="K20"/>
  <c r="K18"/>
  <c r="H17"/>
  <c r="H15"/>
  <c r="K14"/>
  <c r="K12"/>
  <c r="H11"/>
  <c r="Y190"/>
  <c r="Y188"/>
  <c r="W188"/>
  <c r="V188"/>
  <c r="V224"/>
  <c r="S188"/>
  <c r="R188"/>
  <c r="L223"/>
  <c r="M223"/>
  <c r="L219"/>
  <c r="M219"/>
  <c r="L215"/>
  <c r="M215"/>
  <c r="L211"/>
  <c r="M211"/>
  <c r="L207"/>
  <c r="M207"/>
  <c r="L197"/>
  <c r="M197"/>
  <c r="L193"/>
  <c r="M193"/>
  <c r="L189"/>
  <c r="M189"/>
  <c r="I223"/>
  <c r="J223"/>
  <c r="I219"/>
  <c r="J219"/>
  <c r="I215"/>
  <c r="J215"/>
  <c r="I211"/>
  <c r="J211"/>
  <c r="I207"/>
  <c r="J207"/>
  <c r="I197"/>
  <c r="J197"/>
  <c r="I193"/>
  <c r="J193"/>
  <c r="I189"/>
  <c r="J189"/>
  <c r="F223"/>
  <c r="G223"/>
  <c r="F219"/>
  <c r="G219"/>
  <c r="F215"/>
  <c r="G215"/>
  <c r="F211"/>
  <c r="G211"/>
  <c r="F207"/>
  <c r="G207"/>
  <c r="F197"/>
  <c r="G197"/>
  <c r="F193"/>
  <c r="G193"/>
  <c r="F189"/>
  <c r="G189"/>
  <c r="C223"/>
  <c r="D223"/>
  <c r="C219"/>
  <c r="D219"/>
  <c r="C215"/>
  <c r="D215"/>
  <c r="C211"/>
  <c r="D211"/>
  <c r="C207"/>
  <c r="D207"/>
  <c r="C197"/>
  <c r="D197"/>
  <c r="C193"/>
  <c r="D193"/>
  <c r="C189"/>
  <c r="D189"/>
  <c r="W120"/>
  <c r="N136" l="1"/>
  <c r="N100"/>
  <c r="N84"/>
  <c r="N77"/>
  <c r="N211"/>
  <c r="N197"/>
  <c r="N240"/>
  <c r="N271"/>
  <c r="N166"/>
  <c r="N127"/>
  <c r="E67"/>
  <c r="E73"/>
  <c r="E84"/>
  <c r="N223"/>
  <c r="N176"/>
  <c r="N124"/>
  <c r="E64"/>
  <c r="E77"/>
  <c r="E87"/>
  <c r="E81"/>
  <c r="E35"/>
  <c r="N58"/>
  <c r="N45"/>
  <c r="N267"/>
  <c r="N162"/>
  <c r="N148"/>
  <c r="N112"/>
  <c r="N87"/>
  <c r="N81"/>
  <c r="N237"/>
  <c r="N242" s="1"/>
  <c r="N144"/>
  <c r="E31"/>
  <c r="N73"/>
  <c r="E70"/>
  <c r="N273"/>
  <c r="N250"/>
  <c r="N106"/>
  <c r="N186"/>
  <c r="N51"/>
  <c r="N41"/>
  <c r="N262"/>
  <c r="N258"/>
  <c r="N230"/>
  <c r="N207"/>
  <c r="N193"/>
  <c r="N181"/>
  <c r="N54"/>
  <c r="N255"/>
  <c r="N219"/>
  <c r="N215"/>
  <c r="N170"/>
  <c r="N158"/>
  <c r="N141"/>
  <c r="N119"/>
  <c r="N95"/>
  <c r="N67"/>
  <c r="N61"/>
  <c r="D91"/>
  <c r="H9"/>
  <c r="K9"/>
  <c r="K11"/>
  <c r="K13" s="1"/>
  <c r="H12"/>
  <c r="H13" s="1"/>
  <c r="H14"/>
  <c r="H16" s="1"/>
  <c r="K15"/>
  <c r="K16" s="1"/>
  <c r="K17"/>
  <c r="K19" s="1"/>
  <c r="H18"/>
  <c r="H19" s="1"/>
  <c r="H20"/>
  <c r="K21"/>
  <c r="H22"/>
  <c r="K23"/>
  <c r="H24"/>
  <c r="K25"/>
  <c r="H26"/>
  <c r="H28"/>
  <c r="K29"/>
  <c r="K31" s="1"/>
  <c r="H30"/>
  <c r="H31" s="1"/>
  <c r="H32"/>
  <c r="K33"/>
  <c r="K35" s="1"/>
  <c r="H34"/>
  <c r="H36"/>
  <c r="H38" s="1"/>
  <c r="K37"/>
  <c r="K38" s="1"/>
  <c r="K39"/>
  <c r="K41" s="1"/>
  <c r="H40"/>
  <c r="H41" s="1"/>
  <c r="H42"/>
  <c r="K43"/>
  <c r="K45" s="1"/>
  <c r="H44"/>
  <c r="H46"/>
  <c r="K47"/>
  <c r="H48"/>
  <c r="K49"/>
  <c r="K51" s="1"/>
  <c r="H50"/>
  <c r="H52"/>
  <c r="H54" s="1"/>
  <c r="K53"/>
  <c r="K54" s="1"/>
  <c r="K55"/>
  <c r="K58" s="1"/>
  <c r="H56"/>
  <c r="H58" s="1"/>
  <c r="K59"/>
  <c r="K61" s="1"/>
  <c r="H60"/>
  <c r="H61" s="1"/>
  <c r="H62"/>
  <c r="H64" s="1"/>
  <c r="K63"/>
  <c r="K64" s="1"/>
  <c r="K65"/>
  <c r="K67" s="1"/>
  <c r="H66"/>
  <c r="H67" s="1"/>
  <c r="K82"/>
  <c r="H83"/>
  <c r="H85"/>
  <c r="K86"/>
  <c r="K88"/>
  <c r="H89"/>
  <c r="K90"/>
  <c r="H68"/>
  <c r="H70" s="1"/>
  <c r="K69"/>
  <c r="K70" s="1"/>
  <c r="K71"/>
  <c r="K73" s="1"/>
  <c r="H72"/>
  <c r="H73" s="1"/>
  <c r="H74"/>
  <c r="K75"/>
  <c r="K77" s="1"/>
  <c r="H76"/>
  <c r="H78"/>
  <c r="K79"/>
  <c r="K81" s="1"/>
  <c r="H80"/>
  <c r="H82"/>
  <c r="H84" s="1"/>
  <c r="K83"/>
  <c r="K85"/>
  <c r="K87" s="1"/>
  <c r="H86"/>
  <c r="H88"/>
  <c r="K89"/>
  <c r="H90"/>
  <c r="R298"/>
  <c r="S298"/>
  <c r="X265"/>
  <c r="Y243"/>
  <c r="X243"/>
  <c r="X241"/>
  <c r="V241"/>
  <c r="T238"/>
  <c r="Y224"/>
  <c r="S224"/>
  <c r="R224"/>
  <c r="R183"/>
  <c r="X149"/>
  <c r="X107"/>
  <c r="V107"/>
  <c r="R107"/>
  <c r="R96"/>
  <c r="S96"/>
  <c r="T96"/>
  <c r="U96"/>
  <c r="V96"/>
  <c r="W96"/>
  <c r="X96"/>
  <c r="Y96"/>
  <c r="T9"/>
  <c r="AJ9" s="1"/>
  <c r="U9"/>
  <c r="AK9" s="1"/>
  <c r="T11"/>
  <c r="AJ11" s="1"/>
  <c r="U11"/>
  <c r="AK11" s="1"/>
  <c r="AK13" s="1"/>
  <c r="T12"/>
  <c r="AJ12" s="1"/>
  <c r="U12"/>
  <c r="AK12" s="1"/>
  <c r="T14"/>
  <c r="AJ14" s="1"/>
  <c r="U14"/>
  <c r="AK14" s="1"/>
  <c r="AK16" s="1"/>
  <c r="T15"/>
  <c r="AJ15" s="1"/>
  <c r="U15"/>
  <c r="AK15" s="1"/>
  <c r="T17"/>
  <c r="AJ17" s="1"/>
  <c r="U17"/>
  <c r="AK17" s="1"/>
  <c r="AK19" s="1"/>
  <c r="T18"/>
  <c r="AJ18" s="1"/>
  <c r="U18"/>
  <c r="AK18" s="1"/>
  <c r="T20"/>
  <c r="AJ20" s="1"/>
  <c r="U20"/>
  <c r="AK20" s="1"/>
  <c r="T21"/>
  <c r="AJ21" s="1"/>
  <c r="U21"/>
  <c r="AK21" s="1"/>
  <c r="T22"/>
  <c r="AJ22" s="1"/>
  <c r="U22"/>
  <c r="AK22" s="1"/>
  <c r="T23"/>
  <c r="AJ23" s="1"/>
  <c r="U23"/>
  <c r="AK23" s="1"/>
  <c r="T24"/>
  <c r="AJ24" s="1"/>
  <c r="U24"/>
  <c r="AK24" s="1"/>
  <c r="T25"/>
  <c r="AJ25" s="1"/>
  <c r="U25"/>
  <c r="AK25" s="1"/>
  <c r="T26"/>
  <c r="AJ26" s="1"/>
  <c r="U26"/>
  <c r="AK26" s="1"/>
  <c r="T28"/>
  <c r="AJ28" s="1"/>
  <c r="U28"/>
  <c r="AK28" s="1"/>
  <c r="T29"/>
  <c r="AJ29" s="1"/>
  <c r="U29"/>
  <c r="AK29" s="1"/>
  <c r="AK31" s="1"/>
  <c r="T30"/>
  <c r="AJ30" s="1"/>
  <c r="U30"/>
  <c r="AK30" s="1"/>
  <c r="T32"/>
  <c r="AJ32" s="1"/>
  <c r="U32"/>
  <c r="AK32" s="1"/>
  <c r="T33"/>
  <c r="AJ33" s="1"/>
  <c r="U33"/>
  <c r="AK33" s="1"/>
  <c r="T34"/>
  <c r="AJ34" s="1"/>
  <c r="U34"/>
  <c r="AK34" s="1"/>
  <c r="T36"/>
  <c r="AJ36" s="1"/>
  <c r="AJ38" s="1"/>
  <c r="U36"/>
  <c r="AK36" s="1"/>
  <c r="T37"/>
  <c r="AJ37" s="1"/>
  <c r="U37"/>
  <c r="AK37" s="1"/>
  <c r="T39"/>
  <c r="AJ39" s="1"/>
  <c r="AJ41" s="1"/>
  <c r="U39"/>
  <c r="AK39" s="1"/>
  <c r="T40"/>
  <c r="AJ40" s="1"/>
  <c r="U40"/>
  <c r="AK40" s="1"/>
  <c r="T42"/>
  <c r="AJ42" s="1"/>
  <c r="U42"/>
  <c r="AK42" s="1"/>
  <c r="T43"/>
  <c r="AJ43" s="1"/>
  <c r="U43"/>
  <c r="AK43" s="1"/>
  <c r="T44"/>
  <c r="AJ44" s="1"/>
  <c r="U44"/>
  <c r="AK44" s="1"/>
  <c r="T46"/>
  <c r="AJ46" s="1"/>
  <c r="U46"/>
  <c r="AK46" s="1"/>
  <c r="T47"/>
  <c r="AJ47" s="1"/>
  <c r="U47"/>
  <c r="AK47" s="1"/>
  <c r="T48"/>
  <c r="AJ48" s="1"/>
  <c r="U48"/>
  <c r="AK48" s="1"/>
  <c r="T49"/>
  <c r="AJ49" s="1"/>
  <c r="U49"/>
  <c r="AK49" s="1"/>
  <c r="T50"/>
  <c r="AJ50" s="1"/>
  <c r="U50"/>
  <c r="AK50" s="1"/>
  <c r="AK51" s="1"/>
  <c r="T52"/>
  <c r="AJ52" s="1"/>
  <c r="AJ54" s="1"/>
  <c r="U52"/>
  <c r="AK52" s="1"/>
  <c r="T53"/>
  <c r="AJ53" s="1"/>
  <c r="U53"/>
  <c r="AK53" s="1"/>
  <c r="T55"/>
  <c r="AJ55" s="1"/>
  <c r="U55"/>
  <c r="AK55" s="1"/>
  <c r="T56"/>
  <c r="AJ56" s="1"/>
  <c r="U56"/>
  <c r="AK56" s="1"/>
  <c r="T57"/>
  <c r="AJ57" s="1"/>
  <c r="U57"/>
  <c r="AK57" s="1"/>
  <c r="T59"/>
  <c r="AJ59" s="1"/>
  <c r="U59"/>
  <c r="AK59" s="1"/>
  <c r="AK61" s="1"/>
  <c r="T60"/>
  <c r="AJ60" s="1"/>
  <c r="U60"/>
  <c r="AK60" s="1"/>
  <c r="T62"/>
  <c r="AJ62" s="1"/>
  <c r="U62"/>
  <c r="AK62" s="1"/>
  <c r="AK64" s="1"/>
  <c r="T63"/>
  <c r="AJ63" s="1"/>
  <c r="U63"/>
  <c r="AK63" s="1"/>
  <c r="T65"/>
  <c r="AJ65" s="1"/>
  <c r="U65"/>
  <c r="AK65" s="1"/>
  <c r="AK67" s="1"/>
  <c r="T66"/>
  <c r="AJ66" s="1"/>
  <c r="U66"/>
  <c r="AK66" s="1"/>
  <c r="T68"/>
  <c r="AJ68" s="1"/>
  <c r="U68"/>
  <c r="AK68" s="1"/>
  <c r="AK70" s="1"/>
  <c r="T69"/>
  <c r="AJ69" s="1"/>
  <c r="U69"/>
  <c r="AK69" s="1"/>
  <c r="T71"/>
  <c r="AJ71" s="1"/>
  <c r="U71"/>
  <c r="AK71" s="1"/>
  <c r="AK73" s="1"/>
  <c r="T72"/>
  <c r="AJ72" s="1"/>
  <c r="U72"/>
  <c r="AK72" s="1"/>
  <c r="T74"/>
  <c r="AJ74" s="1"/>
  <c r="U74"/>
  <c r="AK74" s="1"/>
  <c r="T75"/>
  <c r="AJ75" s="1"/>
  <c r="U75"/>
  <c r="AK75" s="1"/>
  <c r="T76"/>
  <c r="AJ76" s="1"/>
  <c r="U76"/>
  <c r="AK76" s="1"/>
  <c r="T78"/>
  <c r="AJ78" s="1"/>
  <c r="U78"/>
  <c r="AK78" s="1"/>
  <c r="T79"/>
  <c r="AJ79" s="1"/>
  <c r="U79"/>
  <c r="AK79" s="1"/>
  <c r="T80"/>
  <c r="AJ80" s="1"/>
  <c r="U80"/>
  <c r="AK80" s="1"/>
  <c r="T82"/>
  <c r="AJ82" s="1"/>
  <c r="U82"/>
  <c r="AK82" s="1"/>
  <c r="AK84" s="1"/>
  <c r="T83"/>
  <c r="AJ83" s="1"/>
  <c r="U83"/>
  <c r="AK83" s="1"/>
  <c r="T85"/>
  <c r="AJ85" s="1"/>
  <c r="U85"/>
  <c r="AK85" s="1"/>
  <c r="AK87" s="1"/>
  <c r="T86"/>
  <c r="AJ86" s="1"/>
  <c r="U86"/>
  <c r="AK86" s="1"/>
  <c r="T88"/>
  <c r="AJ88" s="1"/>
  <c r="U88"/>
  <c r="AK88" s="1"/>
  <c r="U89"/>
  <c r="AK89" s="1"/>
  <c r="T90"/>
  <c r="AJ90" s="1"/>
  <c r="U90"/>
  <c r="AK90" s="1"/>
  <c r="T92"/>
  <c r="U92"/>
  <c r="T93"/>
  <c r="U93"/>
  <c r="T94"/>
  <c r="U94"/>
  <c r="T97"/>
  <c r="U97"/>
  <c r="T98"/>
  <c r="U98"/>
  <c r="T99"/>
  <c r="U99"/>
  <c r="T101"/>
  <c r="U101"/>
  <c r="T102"/>
  <c r="U102"/>
  <c r="T104"/>
  <c r="U104"/>
  <c r="T105"/>
  <c r="U105"/>
  <c r="T107"/>
  <c r="U107"/>
  <c r="T108"/>
  <c r="U108"/>
  <c r="T110"/>
  <c r="U110"/>
  <c r="T111"/>
  <c r="U111"/>
  <c r="T113"/>
  <c r="U113"/>
  <c r="T114"/>
  <c r="U114"/>
  <c r="T116"/>
  <c r="U116"/>
  <c r="T117"/>
  <c r="U117"/>
  <c r="T118"/>
  <c r="U118"/>
  <c r="T120"/>
  <c r="U120"/>
  <c r="T121"/>
  <c r="U121"/>
  <c r="T122"/>
  <c r="U122"/>
  <c r="T123"/>
  <c r="U123"/>
  <c r="T125"/>
  <c r="U125"/>
  <c r="T126"/>
  <c r="U126"/>
  <c r="T128"/>
  <c r="U128"/>
  <c r="T129"/>
  <c r="U129"/>
  <c r="T130"/>
  <c r="U130"/>
  <c r="T131"/>
  <c r="U131"/>
  <c r="T132"/>
  <c r="U132"/>
  <c r="T133"/>
  <c r="U133"/>
  <c r="T134"/>
  <c r="U134"/>
  <c r="T135"/>
  <c r="U135"/>
  <c r="T138"/>
  <c r="U138"/>
  <c r="T139"/>
  <c r="U139"/>
  <c r="T140"/>
  <c r="U140"/>
  <c r="T142"/>
  <c r="U142"/>
  <c r="T143"/>
  <c r="U143"/>
  <c r="T145"/>
  <c r="U145"/>
  <c r="T146"/>
  <c r="U146"/>
  <c r="T147"/>
  <c r="U147"/>
  <c r="T149"/>
  <c r="U149"/>
  <c r="T150"/>
  <c r="U150"/>
  <c r="T151"/>
  <c r="U151"/>
  <c r="T152"/>
  <c r="U152"/>
  <c r="T153"/>
  <c r="U153"/>
  <c r="T154"/>
  <c r="U154"/>
  <c r="T155"/>
  <c r="U155"/>
  <c r="T156"/>
  <c r="U156"/>
  <c r="T157"/>
  <c r="U157"/>
  <c r="T159"/>
  <c r="U159"/>
  <c r="T160"/>
  <c r="U160"/>
  <c r="T161"/>
  <c r="U161"/>
  <c r="T163"/>
  <c r="U163"/>
  <c r="T164"/>
  <c r="U164"/>
  <c r="T165"/>
  <c r="U165"/>
  <c r="T167"/>
  <c r="U167"/>
  <c r="T168"/>
  <c r="U168"/>
  <c r="T169"/>
  <c r="U169"/>
  <c r="T171"/>
  <c r="U171"/>
  <c r="T172"/>
  <c r="U172"/>
  <c r="T173"/>
  <c r="U173"/>
  <c r="T174"/>
  <c r="U174"/>
  <c r="T175"/>
  <c r="U175"/>
  <c r="T177"/>
  <c r="U177"/>
  <c r="T178"/>
  <c r="U178"/>
  <c r="T179"/>
  <c r="U179"/>
  <c r="T180"/>
  <c r="U180"/>
  <c r="T182"/>
  <c r="U182"/>
  <c r="T183"/>
  <c r="U183"/>
  <c r="T184"/>
  <c r="U184"/>
  <c r="T185"/>
  <c r="U185"/>
  <c r="T188"/>
  <c r="T189" s="1"/>
  <c r="U188"/>
  <c r="U189" s="1"/>
  <c r="T190"/>
  <c r="U190"/>
  <c r="T191"/>
  <c r="U191"/>
  <c r="T192"/>
  <c r="U192"/>
  <c r="T194"/>
  <c r="U194"/>
  <c r="T195"/>
  <c r="U195"/>
  <c r="T196"/>
  <c r="U196"/>
  <c r="T198"/>
  <c r="U198"/>
  <c r="T199"/>
  <c r="U199"/>
  <c r="T200"/>
  <c r="U200"/>
  <c r="T201"/>
  <c r="U201"/>
  <c r="T202"/>
  <c r="U202"/>
  <c r="T203"/>
  <c r="U203"/>
  <c r="T204"/>
  <c r="U204"/>
  <c r="T205"/>
  <c r="U205"/>
  <c r="T206"/>
  <c r="U206"/>
  <c r="T208"/>
  <c r="U208"/>
  <c r="T209"/>
  <c r="U209"/>
  <c r="T210"/>
  <c r="U210"/>
  <c r="T212"/>
  <c r="U212"/>
  <c r="T213"/>
  <c r="U213"/>
  <c r="T214"/>
  <c r="U214"/>
  <c r="T216"/>
  <c r="U216"/>
  <c r="T217"/>
  <c r="U217"/>
  <c r="T218"/>
  <c r="U218"/>
  <c r="T220"/>
  <c r="U220"/>
  <c r="T221"/>
  <c r="U221"/>
  <c r="T222"/>
  <c r="U222"/>
  <c r="T224"/>
  <c r="U224"/>
  <c r="T226"/>
  <c r="T227" s="1"/>
  <c r="U226"/>
  <c r="U227" s="1"/>
  <c r="T228"/>
  <c r="U228"/>
  <c r="T229"/>
  <c r="U229"/>
  <c r="T231"/>
  <c r="U231"/>
  <c r="T232"/>
  <c r="U232"/>
  <c r="T233"/>
  <c r="U233"/>
  <c r="T234"/>
  <c r="U234"/>
  <c r="T235"/>
  <c r="U235"/>
  <c r="T236"/>
  <c r="U236"/>
  <c r="U238"/>
  <c r="T239"/>
  <c r="U239"/>
  <c r="T241"/>
  <c r="U241"/>
  <c r="T243"/>
  <c r="U243"/>
  <c r="T244"/>
  <c r="T245"/>
  <c r="U245"/>
  <c r="T246"/>
  <c r="U246"/>
  <c r="T247"/>
  <c r="U247"/>
  <c r="T248"/>
  <c r="U248"/>
  <c r="T249"/>
  <c r="U249"/>
  <c r="T251"/>
  <c r="U251"/>
  <c r="T252"/>
  <c r="U252"/>
  <c r="T253"/>
  <c r="T254"/>
  <c r="U254"/>
  <c r="T256"/>
  <c r="U256"/>
  <c r="T257"/>
  <c r="U257"/>
  <c r="T259"/>
  <c r="U259"/>
  <c r="T260"/>
  <c r="U260"/>
  <c r="T261"/>
  <c r="U261"/>
  <c r="U263"/>
  <c r="T265"/>
  <c r="U265"/>
  <c r="T266"/>
  <c r="U266"/>
  <c r="T268"/>
  <c r="U268"/>
  <c r="T269"/>
  <c r="U269"/>
  <c r="T270"/>
  <c r="U270"/>
  <c r="T272"/>
  <c r="U272"/>
  <c r="T274"/>
  <c r="T275" s="1"/>
  <c r="U274"/>
  <c r="U275" s="1"/>
  <c r="T276"/>
  <c r="AJ276" s="1"/>
  <c r="U276"/>
  <c r="AK276" s="1"/>
  <c r="T277"/>
  <c r="AJ277" s="1"/>
  <c r="U277"/>
  <c r="AK277" s="1"/>
  <c r="T278"/>
  <c r="AJ278" s="1"/>
  <c r="U278"/>
  <c r="AK278" s="1"/>
  <c r="T279"/>
  <c r="AJ279" s="1"/>
  <c r="U279"/>
  <c r="AK279" s="1"/>
  <c r="T280"/>
  <c r="AJ280" s="1"/>
  <c r="U280"/>
  <c r="AK280" s="1"/>
  <c r="T281"/>
  <c r="AJ281" s="1"/>
  <c r="U281"/>
  <c r="AK281" s="1"/>
  <c r="T282"/>
  <c r="AJ282" s="1"/>
  <c r="U282"/>
  <c r="AK282" s="1"/>
  <c r="T283"/>
  <c r="AJ283" s="1"/>
  <c r="U283"/>
  <c r="AK283" s="1"/>
  <c r="T284"/>
  <c r="AJ284" s="1"/>
  <c r="U284"/>
  <c r="AK284" s="1"/>
  <c r="T285"/>
  <c r="AJ285" s="1"/>
  <c r="U285"/>
  <c r="AK285" s="1"/>
  <c r="T286"/>
  <c r="AJ286" s="1"/>
  <c r="U286"/>
  <c r="AK286" s="1"/>
  <c r="T287"/>
  <c r="AJ287" s="1"/>
  <c r="U287"/>
  <c r="AK287" s="1"/>
  <c r="T288"/>
  <c r="T289"/>
  <c r="AJ289" s="1"/>
  <c r="T290"/>
  <c r="AJ290" s="1"/>
  <c r="U290"/>
  <c r="AK290" s="1"/>
  <c r="T291"/>
  <c r="AJ291" s="1"/>
  <c r="U291"/>
  <c r="AK291" s="1"/>
  <c r="T292"/>
  <c r="AJ292" s="1"/>
  <c r="U292"/>
  <c r="AK292" s="1"/>
  <c r="T293"/>
  <c r="AJ293" s="1"/>
  <c r="T295"/>
  <c r="AJ295" s="1"/>
  <c r="T297"/>
  <c r="T298" s="1"/>
  <c r="U297"/>
  <c r="U298" s="1"/>
  <c r="U8"/>
  <c r="AK8" s="1"/>
  <c r="AK10" s="1"/>
  <c r="T8"/>
  <c r="X9"/>
  <c r="Y9"/>
  <c r="X11"/>
  <c r="Y11"/>
  <c r="X12"/>
  <c r="Y12"/>
  <c r="X14"/>
  <c r="Y14"/>
  <c r="X15"/>
  <c r="Y15"/>
  <c r="X17"/>
  <c r="Y17"/>
  <c r="X18"/>
  <c r="Y18"/>
  <c r="X20"/>
  <c r="Y20"/>
  <c r="X21"/>
  <c r="Y21"/>
  <c r="X22"/>
  <c r="Y22"/>
  <c r="X23"/>
  <c r="Y23"/>
  <c r="X24"/>
  <c r="Y24"/>
  <c r="X25"/>
  <c r="Y25"/>
  <c r="X26"/>
  <c r="Y26"/>
  <c r="X28"/>
  <c r="Y28"/>
  <c r="X29"/>
  <c r="Y29"/>
  <c r="X30"/>
  <c r="Y30"/>
  <c r="X32"/>
  <c r="Y32"/>
  <c r="X33"/>
  <c r="Y33"/>
  <c r="X34"/>
  <c r="Y34"/>
  <c r="X36"/>
  <c r="Y36"/>
  <c r="X37"/>
  <c r="Y37"/>
  <c r="X39"/>
  <c r="Y39"/>
  <c r="X40"/>
  <c r="Y40"/>
  <c r="X42"/>
  <c r="Y42"/>
  <c r="X43"/>
  <c r="Y43"/>
  <c r="X44"/>
  <c r="Y44"/>
  <c r="X46"/>
  <c r="Y46"/>
  <c r="X47"/>
  <c r="Y47"/>
  <c r="X48"/>
  <c r="Y48"/>
  <c r="X49"/>
  <c r="Y49"/>
  <c r="X50"/>
  <c r="Y50"/>
  <c r="X52"/>
  <c r="Y52"/>
  <c r="X53"/>
  <c r="Y53"/>
  <c r="X55"/>
  <c r="Y55"/>
  <c r="X56"/>
  <c r="Y56"/>
  <c r="X57"/>
  <c r="Y57"/>
  <c r="X59"/>
  <c r="Y59"/>
  <c r="X60"/>
  <c r="Y60"/>
  <c r="X62"/>
  <c r="Y62"/>
  <c r="X63"/>
  <c r="Y63"/>
  <c r="X65"/>
  <c r="Y65"/>
  <c r="X66"/>
  <c r="Y66"/>
  <c r="X68"/>
  <c r="Y68"/>
  <c r="X69"/>
  <c r="Y69"/>
  <c r="X71"/>
  <c r="Y71"/>
  <c r="X72"/>
  <c r="Y72"/>
  <c r="X74"/>
  <c r="Y74"/>
  <c r="X75"/>
  <c r="Y75"/>
  <c r="X76"/>
  <c r="Y76"/>
  <c r="X78"/>
  <c r="Y78"/>
  <c r="X79"/>
  <c r="Y79"/>
  <c r="X80"/>
  <c r="Y80"/>
  <c r="X82"/>
  <c r="X84" s="1"/>
  <c r="Y82"/>
  <c r="Y84" s="1"/>
  <c r="X83"/>
  <c r="Y83"/>
  <c r="X85"/>
  <c r="X87" s="1"/>
  <c r="Y85"/>
  <c r="Y87" s="1"/>
  <c r="X86"/>
  <c r="Y86"/>
  <c r="X88"/>
  <c r="Y88"/>
  <c r="Y89"/>
  <c r="X90"/>
  <c r="Y90"/>
  <c r="X92"/>
  <c r="Y92"/>
  <c r="X93"/>
  <c r="Y93"/>
  <c r="X94"/>
  <c r="Y94"/>
  <c r="X97"/>
  <c r="Y97"/>
  <c r="X98"/>
  <c r="Y98"/>
  <c r="X99"/>
  <c r="Y99"/>
  <c r="X101"/>
  <c r="Y101"/>
  <c r="X102"/>
  <c r="Y102"/>
  <c r="X104"/>
  <c r="Y104"/>
  <c r="X105"/>
  <c r="Y105"/>
  <c r="Y107"/>
  <c r="X108"/>
  <c r="Y108"/>
  <c r="X110"/>
  <c r="Y110"/>
  <c r="X111"/>
  <c r="Y111"/>
  <c r="X113"/>
  <c r="Y113"/>
  <c r="X114"/>
  <c r="Y114"/>
  <c r="X116"/>
  <c r="Y116"/>
  <c r="X117"/>
  <c r="Y117"/>
  <c r="X118"/>
  <c r="Y118"/>
  <c r="X120"/>
  <c r="Y120"/>
  <c r="X121"/>
  <c r="Y121"/>
  <c r="X122"/>
  <c r="Y122"/>
  <c r="X123"/>
  <c r="Y123"/>
  <c r="X125"/>
  <c r="Y125"/>
  <c r="X126"/>
  <c r="Y126"/>
  <c r="X128"/>
  <c r="Y128"/>
  <c r="X129"/>
  <c r="Y129"/>
  <c r="X130"/>
  <c r="Y130"/>
  <c r="X131"/>
  <c r="Y131"/>
  <c r="X132"/>
  <c r="Y132"/>
  <c r="X133"/>
  <c r="Y133"/>
  <c r="X134"/>
  <c r="Y134"/>
  <c r="X135"/>
  <c r="Y135"/>
  <c r="X138"/>
  <c r="Y138"/>
  <c r="X139"/>
  <c r="Y139"/>
  <c r="X140"/>
  <c r="Y140"/>
  <c r="X142"/>
  <c r="Y142"/>
  <c r="X143"/>
  <c r="Y143"/>
  <c r="X145"/>
  <c r="Y145"/>
  <c r="X146"/>
  <c r="Y146"/>
  <c r="X147"/>
  <c r="Y147"/>
  <c r="Y149"/>
  <c r="X150"/>
  <c r="Y150"/>
  <c r="X151"/>
  <c r="Y151"/>
  <c r="X152"/>
  <c r="Y152"/>
  <c r="X153"/>
  <c r="Y153"/>
  <c r="X154"/>
  <c r="Y154"/>
  <c r="X155"/>
  <c r="Y155"/>
  <c r="X156"/>
  <c r="Y156"/>
  <c r="X157"/>
  <c r="Y157"/>
  <c r="X159"/>
  <c r="Y159"/>
  <c r="X160"/>
  <c r="Y160"/>
  <c r="X161"/>
  <c r="Y161"/>
  <c r="X163"/>
  <c r="Y163"/>
  <c r="X164"/>
  <c r="Y164"/>
  <c r="X165"/>
  <c r="Y165"/>
  <c r="X167"/>
  <c r="Y167"/>
  <c r="X168"/>
  <c r="Y168"/>
  <c r="X169"/>
  <c r="Y169"/>
  <c r="X171"/>
  <c r="Y171"/>
  <c r="X172"/>
  <c r="Y172"/>
  <c r="X173"/>
  <c r="Y173"/>
  <c r="X174"/>
  <c r="Y174"/>
  <c r="X175"/>
  <c r="Y175"/>
  <c r="X177"/>
  <c r="Y177"/>
  <c r="X178"/>
  <c r="Y178"/>
  <c r="X179"/>
  <c r="Y179"/>
  <c r="X180"/>
  <c r="Y180"/>
  <c r="X182"/>
  <c r="Y182"/>
  <c r="X183"/>
  <c r="Y183"/>
  <c r="X184"/>
  <c r="Y184"/>
  <c r="X185"/>
  <c r="Y185"/>
  <c r="X188"/>
  <c r="X189" s="1"/>
  <c r="Y189"/>
  <c r="X190"/>
  <c r="X191"/>
  <c r="Y191"/>
  <c r="X192"/>
  <c r="Y192"/>
  <c r="X194"/>
  <c r="Y194"/>
  <c r="X195"/>
  <c r="Y195"/>
  <c r="X196"/>
  <c r="Y196"/>
  <c r="X198"/>
  <c r="Y198"/>
  <c r="X199"/>
  <c r="Y199"/>
  <c r="X200"/>
  <c r="Y200"/>
  <c r="X201"/>
  <c r="Y201"/>
  <c r="X202"/>
  <c r="Y202"/>
  <c r="X203"/>
  <c r="Y203"/>
  <c r="X204"/>
  <c r="Y204"/>
  <c r="X205"/>
  <c r="Y205"/>
  <c r="X206"/>
  <c r="Y206"/>
  <c r="X208"/>
  <c r="Y208"/>
  <c r="X209"/>
  <c r="Y209"/>
  <c r="X210"/>
  <c r="Y210"/>
  <c r="X212"/>
  <c r="Y212"/>
  <c r="X213"/>
  <c r="Y213"/>
  <c r="X214"/>
  <c r="Y214"/>
  <c r="X216"/>
  <c r="Y216"/>
  <c r="X217"/>
  <c r="Y217"/>
  <c r="X218"/>
  <c r="Y218"/>
  <c r="X220"/>
  <c r="Y220"/>
  <c r="X221"/>
  <c r="Y221"/>
  <c r="X222"/>
  <c r="Y222"/>
  <c r="X224"/>
  <c r="X226"/>
  <c r="X227" s="1"/>
  <c r="Y226"/>
  <c r="Y227" s="1"/>
  <c r="X228"/>
  <c r="Y228"/>
  <c r="X229"/>
  <c r="Y229"/>
  <c r="X231"/>
  <c r="Y231"/>
  <c r="X232"/>
  <c r="Y232"/>
  <c r="X233"/>
  <c r="Y233"/>
  <c r="X234"/>
  <c r="Y234"/>
  <c r="X235"/>
  <c r="X237" s="1"/>
  <c r="Y235"/>
  <c r="X236"/>
  <c r="Y236"/>
  <c r="X238"/>
  <c r="X240" s="1"/>
  <c r="Y238"/>
  <c r="X239"/>
  <c r="Y239"/>
  <c r="Y241"/>
  <c r="X244"/>
  <c r="Y244"/>
  <c r="X245"/>
  <c r="Y245"/>
  <c r="X246"/>
  <c r="Y246"/>
  <c r="X247"/>
  <c r="Y247"/>
  <c r="X248"/>
  <c r="Y248"/>
  <c r="X249"/>
  <c r="Y249"/>
  <c r="X251"/>
  <c r="Y251"/>
  <c r="X252"/>
  <c r="Y252"/>
  <c r="X253"/>
  <c r="Y253"/>
  <c r="X254"/>
  <c r="Y254"/>
  <c r="X256"/>
  <c r="Y256"/>
  <c r="X257"/>
  <c r="Y257"/>
  <c r="X259"/>
  <c r="Y259"/>
  <c r="X260"/>
  <c r="Y260"/>
  <c r="X261"/>
  <c r="Y261"/>
  <c r="Y263"/>
  <c r="Y265"/>
  <c r="X266"/>
  <c r="Y266"/>
  <c r="X268"/>
  <c r="Y268"/>
  <c r="X269"/>
  <c r="Y269"/>
  <c r="X270"/>
  <c r="Y270"/>
  <c r="X272"/>
  <c r="Y272"/>
  <c r="X274"/>
  <c r="X275" s="1"/>
  <c r="Y274"/>
  <c r="Y275" s="1"/>
  <c r="X297"/>
  <c r="X298" s="1"/>
  <c r="Y297"/>
  <c r="Y298" s="1"/>
  <c r="Y8"/>
  <c r="X8"/>
  <c r="V9"/>
  <c r="AL9" s="1"/>
  <c r="W9"/>
  <c r="AM9" s="1"/>
  <c r="V11"/>
  <c r="AL11" s="1"/>
  <c r="W11"/>
  <c r="AM11" s="1"/>
  <c r="AM13" s="1"/>
  <c r="V12"/>
  <c r="AL12" s="1"/>
  <c r="W12"/>
  <c r="AM12" s="1"/>
  <c r="V14"/>
  <c r="AL14" s="1"/>
  <c r="AL16" s="1"/>
  <c r="W14"/>
  <c r="AM14" s="1"/>
  <c r="AM16" s="1"/>
  <c r="V15"/>
  <c r="AL15" s="1"/>
  <c r="W15"/>
  <c r="AM15" s="1"/>
  <c r="V17"/>
  <c r="AL17" s="1"/>
  <c r="AL19" s="1"/>
  <c r="W17"/>
  <c r="AM17" s="1"/>
  <c r="AM19" s="1"/>
  <c r="V18"/>
  <c r="AL18" s="1"/>
  <c r="W18"/>
  <c r="AM18" s="1"/>
  <c r="V20"/>
  <c r="AL20" s="1"/>
  <c r="W20"/>
  <c r="AM20" s="1"/>
  <c r="V21"/>
  <c r="AL21" s="1"/>
  <c r="W21"/>
  <c r="AM21" s="1"/>
  <c r="V22"/>
  <c r="AL22" s="1"/>
  <c r="W22"/>
  <c r="AM22" s="1"/>
  <c r="V23"/>
  <c r="AL23" s="1"/>
  <c r="W23"/>
  <c r="AM23" s="1"/>
  <c r="V24"/>
  <c r="AL24" s="1"/>
  <c r="W24"/>
  <c r="AM24" s="1"/>
  <c r="V25"/>
  <c r="AL25" s="1"/>
  <c r="W25"/>
  <c r="AM25" s="1"/>
  <c r="V26"/>
  <c r="AL26" s="1"/>
  <c r="W26"/>
  <c r="AM26" s="1"/>
  <c r="V28"/>
  <c r="AL28" s="1"/>
  <c r="W28"/>
  <c r="AM28" s="1"/>
  <c r="V29"/>
  <c r="AL29" s="1"/>
  <c r="AL31" s="1"/>
  <c r="W29"/>
  <c r="AM29" s="1"/>
  <c r="AM31" s="1"/>
  <c r="V30"/>
  <c r="AL30" s="1"/>
  <c r="W30"/>
  <c r="AM30" s="1"/>
  <c r="V32"/>
  <c r="AL32" s="1"/>
  <c r="W32"/>
  <c r="AM32" s="1"/>
  <c r="V33"/>
  <c r="AL33" s="1"/>
  <c r="W33"/>
  <c r="AM33" s="1"/>
  <c r="V34"/>
  <c r="AL34" s="1"/>
  <c r="W34"/>
  <c r="AM34" s="1"/>
  <c r="V36"/>
  <c r="AL36" s="1"/>
  <c r="W36"/>
  <c r="AM36" s="1"/>
  <c r="V37"/>
  <c r="AL37" s="1"/>
  <c r="W37"/>
  <c r="AM37" s="1"/>
  <c r="V39"/>
  <c r="AL39" s="1"/>
  <c r="W39"/>
  <c r="AM39" s="1"/>
  <c r="V40"/>
  <c r="AL40" s="1"/>
  <c r="W40"/>
  <c r="AM40" s="1"/>
  <c r="V42"/>
  <c r="AL42" s="1"/>
  <c r="W42"/>
  <c r="AM42" s="1"/>
  <c r="V43"/>
  <c r="AL43" s="1"/>
  <c r="W43"/>
  <c r="AM43" s="1"/>
  <c r="V44"/>
  <c r="AL44" s="1"/>
  <c r="W44"/>
  <c r="AM44" s="1"/>
  <c r="V46"/>
  <c r="AL46" s="1"/>
  <c r="W46"/>
  <c r="AM46" s="1"/>
  <c r="V47"/>
  <c r="AL47" s="1"/>
  <c r="W47"/>
  <c r="AM47" s="1"/>
  <c r="V48"/>
  <c r="AL48" s="1"/>
  <c r="W48"/>
  <c r="AM48" s="1"/>
  <c r="V49"/>
  <c r="AL49" s="1"/>
  <c r="W49"/>
  <c r="AM49" s="1"/>
  <c r="V50"/>
  <c r="AL50" s="1"/>
  <c r="AL51" s="1"/>
  <c r="W50"/>
  <c r="AM50" s="1"/>
  <c r="AM51" s="1"/>
  <c r="V52"/>
  <c r="AL52" s="1"/>
  <c r="W52"/>
  <c r="AM52" s="1"/>
  <c r="V53"/>
  <c r="AL53" s="1"/>
  <c r="W53"/>
  <c r="AM53" s="1"/>
  <c r="V55"/>
  <c r="W55"/>
  <c r="V56"/>
  <c r="AL56" s="1"/>
  <c r="W56"/>
  <c r="AM56" s="1"/>
  <c r="V57"/>
  <c r="AL57" s="1"/>
  <c r="W57"/>
  <c r="AM57" s="1"/>
  <c r="V59"/>
  <c r="AL59" s="1"/>
  <c r="AL61" s="1"/>
  <c r="W59"/>
  <c r="AM59" s="1"/>
  <c r="AM61" s="1"/>
  <c r="V60"/>
  <c r="AL60" s="1"/>
  <c r="W60"/>
  <c r="AM60" s="1"/>
  <c r="V62"/>
  <c r="AL62" s="1"/>
  <c r="AL64" s="1"/>
  <c r="W62"/>
  <c r="AM62" s="1"/>
  <c r="AM64" s="1"/>
  <c r="V63"/>
  <c r="AL63" s="1"/>
  <c r="W63"/>
  <c r="AM63" s="1"/>
  <c r="V65"/>
  <c r="AL65" s="1"/>
  <c r="AL67" s="1"/>
  <c r="W65"/>
  <c r="AM65" s="1"/>
  <c r="AM67" s="1"/>
  <c r="V66"/>
  <c r="AL66" s="1"/>
  <c r="W66"/>
  <c r="AM66" s="1"/>
  <c r="V68"/>
  <c r="AL68" s="1"/>
  <c r="AL70" s="1"/>
  <c r="W68"/>
  <c r="AM68" s="1"/>
  <c r="AM70" s="1"/>
  <c r="V69"/>
  <c r="AL69" s="1"/>
  <c r="W69"/>
  <c r="AM69" s="1"/>
  <c r="V71"/>
  <c r="AL71" s="1"/>
  <c r="AL73" s="1"/>
  <c r="W71"/>
  <c r="AM71" s="1"/>
  <c r="AM73" s="1"/>
  <c r="V72"/>
  <c r="AL72" s="1"/>
  <c r="W72"/>
  <c r="AM72" s="1"/>
  <c r="V74"/>
  <c r="AL74" s="1"/>
  <c r="W74"/>
  <c r="AM74" s="1"/>
  <c r="V75"/>
  <c r="AL75" s="1"/>
  <c r="W75"/>
  <c r="AM75" s="1"/>
  <c r="V76"/>
  <c r="AL76" s="1"/>
  <c r="W76"/>
  <c r="AM76" s="1"/>
  <c r="V78"/>
  <c r="AL78" s="1"/>
  <c r="W78"/>
  <c r="AM78" s="1"/>
  <c r="V79"/>
  <c r="AL79" s="1"/>
  <c r="W79"/>
  <c r="AM79" s="1"/>
  <c r="V80"/>
  <c r="AL80" s="1"/>
  <c r="W80"/>
  <c r="AM80" s="1"/>
  <c r="V82"/>
  <c r="AL82" s="1"/>
  <c r="AL84" s="1"/>
  <c r="W82"/>
  <c r="AM82" s="1"/>
  <c r="AM84" s="1"/>
  <c r="V83"/>
  <c r="AL83" s="1"/>
  <c r="W83"/>
  <c r="AM83" s="1"/>
  <c r="V85"/>
  <c r="AL85" s="1"/>
  <c r="W85"/>
  <c r="AM85" s="1"/>
  <c r="AM87" s="1"/>
  <c r="V86"/>
  <c r="AL86" s="1"/>
  <c r="W86"/>
  <c r="AM86" s="1"/>
  <c r="V88"/>
  <c r="AL88" s="1"/>
  <c r="W88"/>
  <c r="AM88" s="1"/>
  <c r="W89"/>
  <c r="AM89" s="1"/>
  <c r="V90"/>
  <c r="AL90" s="1"/>
  <c r="W90"/>
  <c r="AM90" s="1"/>
  <c r="V92"/>
  <c r="W92"/>
  <c r="V93"/>
  <c r="W93"/>
  <c r="V94"/>
  <c r="W94"/>
  <c r="V97"/>
  <c r="W97"/>
  <c r="V98"/>
  <c r="W98"/>
  <c r="V99"/>
  <c r="W99"/>
  <c r="V101"/>
  <c r="W101"/>
  <c r="V102"/>
  <c r="W102"/>
  <c r="V104"/>
  <c r="W104"/>
  <c r="V105"/>
  <c r="W105"/>
  <c r="W107"/>
  <c r="V108"/>
  <c r="V109" s="1"/>
  <c r="W108"/>
  <c r="V110"/>
  <c r="W110"/>
  <c r="V111"/>
  <c r="W111"/>
  <c r="V113"/>
  <c r="W113"/>
  <c r="V114"/>
  <c r="W114"/>
  <c r="V116"/>
  <c r="W116"/>
  <c r="V117"/>
  <c r="W117"/>
  <c r="V118"/>
  <c r="W118"/>
  <c r="V120"/>
  <c r="V121"/>
  <c r="W121"/>
  <c r="V122"/>
  <c r="W122"/>
  <c r="V123"/>
  <c r="W123"/>
  <c r="V125"/>
  <c r="W125"/>
  <c r="V126"/>
  <c r="W126"/>
  <c r="V128"/>
  <c r="W128"/>
  <c r="V129"/>
  <c r="W129"/>
  <c r="V130"/>
  <c r="W130"/>
  <c r="V131"/>
  <c r="W131"/>
  <c r="V132"/>
  <c r="W132"/>
  <c r="V133"/>
  <c r="W133"/>
  <c r="V134"/>
  <c r="W134"/>
  <c r="V135"/>
  <c r="W135"/>
  <c r="V138"/>
  <c r="W138"/>
  <c r="V139"/>
  <c r="W139"/>
  <c r="V140"/>
  <c r="W140"/>
  <c r="V142"/>
  <c r="W142"/>
  <c r="V143"/>
  <c r="W143"/>
  <c r="V145"/>
  <c r="W145"/>
  <c r="V146"/>
  <c r="W146"/>
  <c r="V147"/>
  <c r="W147"/>
  <c r="V149"/>
  <c r="W149"/>
  <c r="V150"/>
  <c r="W150"/>
  <c r="V151"/>
  <c r="W151"/>
  <c r="V152"/>
  <c r="W152"/>
  <c r="V153"/>
  <c r="W153"/>
  <c r="V154"/>
  <c r="W154"/>
  <c r="V155"/>
  <c r="W155"/>
  <c r="V156"/>
  <c r="W156"/>
  <c r="V157"/>
  <c r="W157"/>
  <c r="V159"/>
  <c r="W159"/>
  <c r="V160"/>
  <c r="W160"/>
  <c r="V161"/>
  <c r="W161"/>
  <c r="V163"/>
  <c r="W163"/>
  <c r="V164"/>
  <c r="W164"/>
  <c r="V165"/>
  <c r="W165"/>
  <c r="V167"/>
  <c r="W167"/>
  <c r="V168"/>
  <c r="W168"/>
  <c r="V169"/>
  <c r="W169"/>
  <c r="V171"/>
  <c r="W171"/>
  <c r="V172"/>
  <c r="W172"/>
  <c r="V173"/>
  <c r="W173"/>
  <c r="V174"/>
  <c r="W174"/>
  <c r="V175"/>
  <c r="W175"/>
  <c r="V177"/>
  <c r="W177"/>
  <c r="V178"/>
  <c r="W178"/>
  <c r="V179"/>
  <c r="W179"/>
  <c r="V180"/>
  <c r="W180"/>
  <c r="V182"/>
  <c r="W182"/>
  <c r="V183"/>
  <c r="W183"/>
  <c r="V184"/>
  <c r="W184"/>
  <c r="V185"/>
  <c r="W185"/>
  <c r="V189"/>
  <c r="W189"/>
  <c r="V190"/>
  <c r="W190"/>
  <c r="V191"/>
  <c r="W191"/>
  <c r="V192"/>
  <c r="W192"/>
  <c r="V194"/>
  <c r="W194"/>
  <c r="V195"/>
  <c r="W195"/>
  <c r="V196"/>
  <c r="W196"/>
  <c r="V198"/>
  <c r="W198"/>
  <c r="V199"/>
  <c r="W199"/>
  <c r="V200"/>
  <c r="W200"/>
  <c r="V201"/>
  <c r="W201"/>
  <c r="V202"/>
  <c r="W202"/>
  <c r="V203"/>
  <c r="W203"/>
  <c r="V204"/>
  <c r="W204"/>
  <c r="V205"/>
  <c r="W205"/>
  <c r="V206"/>
  <c r="W206"/>
  <c r="V208"/>
  <c r="W208"/>
  <c r="V209"/>
  <c r="W209"/>
  <c r="V210"/>
  <c r="W210"/>
  <c r="V212"/>
  <c r="W212"/>
  <c r="V213"/>
  <c r="W213"/>
  <c r="V214"/>
  <c r="W214"/>
  <c r="V216"/>
  <c r="W216"/>
  <c r="V217"/>
  <c r="W217"/>
  <c r="V218"/>
  <c r="W218"/>
  <c r="V220"/>
  <c r="W220"/>
  <c r="V221"/>
  <c r="W221"/>
  <c r="V222"/>
  <c r="W222"/>
  <c r="W224"/>
  <c r="V226"/>
  <c r="V227" s="1"/>
  <c r="W226"/>
  <c r="W227" s="1"/>
  <c r="V228"/>
  <c r="W228"/>
  <c r="V229"/>
  <c r="W229"/>
  <c r="V231"/>
  <c r="W231"/>
  <c r="V232"/>
  <c r="W232"/>
  <c r="V233"/>
  <c r="W233"/>
  <c r="V234"/>
  <c r="W234"/>
  <c r="V235"/>
  <c r="W235"/>
  <c r="V236"/>
  <c r="W236"/>
  <c r="V238"/>
  <c r="W238"/>
  <c r="V239"/>
  <c r="W239"/>
  <c r="W241"/>
  <c r="V243"/>
  <c r="W243"/>
  <c r="V244"/>
  <c r="W244"/>
  <c r="V245"/>
  <c r="W245"/>
  <c r="V246"/>
  <c r="W246"/>
  <c r="V247"/>
  <c r="W247"/>
  <c r="V248"/>
  <c r="W248"/>
  <c r="V249"/>
  <c r="W249"/>
  <c r="V251"/>
  <c r="W251"/>
  <c r="V252"/>
  <c r="W252"/>
  <c r="V253"/>
  <c r="W253"/>
  <c r="V254"/>
  <c r="W254"/>
  <c r="V256"/>
  <c r="W256"/>
  <c r="V257"/>
  <c r="W257"/>
  <c r="V259"/>
  <c r="W259"/>
  <c r="V260"/>
  <c r="W260"/>
  <c r="V261"/>
  <c r="W261"/>
  <c r="V263"/>
  <c r="W263"/>
  <c r="V265"/>
  <c r="W265"/>
  <c r="V266"/>
  <c r="W266"/>
  <c r="V268"/>
  <c r="W268"/>
  <c r="V269"/>
  <c r="W269"/>
  <c r="V270"/>
  <c r="W270"/>
  <c r="V272"/>
  <c r="W272"/>
  <c r="V274"/>
  <c r="V275" s="1"/>
  <c r="W274"/>
  <c r="W275" s="1"/>
  <c r="V276"/>
  <c r="AL276" s="1"/>
  <c r="W276"/>
  <c r="AM276" s="1"/>
  <c r="V277"/>
  <c r="AL277" s="1"/>
  <c r="W277"/>
  <c r="AM277" s="1"/>
  <c r="V278"/>
  <c r="AL278" s="1"/>
  <c r="W278"/>
  <c r="AM278" s="1"/>
  <c r="V279"/>
  <c r="AL279" s="1"/>
  <c r="W279"/>
  <c r="AM279" s="1"/>
  <c r="V280"/>
  <c r="AL280" s="1"/>
  <c r="W280"/>
  <c r="AM280" s="1"/>
  <c r="W281"/>
  <c r="AM281" s="1"/>
  <c r="V282"/>
  <c r="AL282" s="1"/>
  <c r="W282"/>
  <c r="AM282" s="1"/>
  <c r="V283"/>
  <c r="AL283" s="1"/>
  <c r="W283"/>
  <c r="AM283" s="1"/>
  <c r="V284"/>
  <c r="AL284" s="1"/>
  <c r="W284"/>
  <c r="AM284" s="1"/>
  <c r="V285"/>
  <c r="AL285" s="1"/>
  <c r="W285"/>
  <c r="AM285" s="1"/>
  <c r="V286"/>
  <c r="AL286" s="1"/>
  <c r="W286"/>
  <c r="AM286" s="1"/>
  <c r="V287"/>
  <c r="AL287" s="1"/>
  <c r="W287"/>
  <c r="AM287" s="1"/>
  <c r="V288"/>
  <c r="V289"/>
  <c r="AL289" s="1"/>
  <c r="V290"/>
  <c r="AL290" s="1"/>
  <c r="V291"/>
  <c r="AL291" s="1"/>
  <c r="V292"/>
  <c r="AL292" s="1"/>
  <c r="V293"/>
  <c r="AL293" s="1"/>
  <c r="V295"/>
  <c r="AL295" s="1"/>
  <c r="V297"/>
  <c r="V298" s="1"/>
  <c r="W297"/>
  <c r="W298" s="1"/>
  <c r="W8"/>
  <c r="AM8" s="1"/>
  <c r="AM10" s="1"/>
  <c r="V8"/>
  <c r="AL8" s="1"/>
  <c r="AL10" s="1"/>
  <c r="S9"/>
  <c r="AI9" s="1"/>
  <c r="S11"/>
  <c r="AI11" s="1"/>
  <c r="AI13" s="1"/>
  <c r="S12"/>
  <c r="AI12" s="1"/>
  <c r="S14"/>
  <c r="AI14" s="1"/>
  <c r="AI16" s="1"/>
  <c r="S15"/>
  <c r="AI15" s="1"/>
  <c r="S17"/>
  <c r="AI17" s="1"/>
  <c r="AI19" s="1"/>
  <c r="S18"/>
  <c r="AI18" s="1"/>
  <c r="S20"/>
  <c r="AI20" s="1"/>
  <c r="S21"/>
  <c r="AI21" s="1"/>
  <c r="S22"/>
  <c r="AI22" s="1"/>
  <c r="S23"/>
  <c r="AI23" s="1"/>
  <c r="S24"/>
  <c r="AI24" s="1"/>
  <c r="S25"/>
  <c r="AI25" s="1"/>
  <c r="S26"/>
  <c r="AI26" s="1"/>
  <c r="S28"/>
  <c r="AI28" s="1"/>
  <c r="S29"/>
  <c r="AI29" s="1"/>
  <c r="AI31" s="1"/>
  <c r="S30"/>
  <c r="AI30" s="1"/>
  <c r="S32"/>
  <c r="AI32" s="1"/>
  <c r="S33"/>
  <c r="AI33" s="1"/>
  <c r="S34"/>
  <c r="AI34" s="1"/>
  <c r="S36"/>
  <c r="AI36" s="1"/>
  <c r="S37"/>
  <c r="AI37" s="1"/>
  <c r="S39"/>
  <c r="AI39" s="1"/>
  <c r="S40"/>
  <c r="AI40" s="1"/>
  <c r="S42"/>
  <c r="AI42" s="1"/>
  <c r="S43"/>
  <c r="AI43" s="1"/>
  <c r="S44"/>
  <c r="AI44" s="1"/>
  <c r="S46"/>
  <c r="AI46" s="1"/>
  <c r="S47"/>
  <c r="AI47" s="1"/>
  <c r="S48"/>
  <c r="AI48" s="1"/>
  <c r="S49"/>
  <c r="AI49" s="1"/>
  <c r="S50"/>
  <c r="AI50" s="1"/>
  <c r="AI51" s="1"/>
  <c r="S52"/>
  <c r="AI52" s="1"/>
  <c r="S53"/>
  <c r="AI53" s="1"/>
  <c r="S55"/>
  <c r="AI55" s="1"/>
  <c r="S56"/>
  <c r="AI56" s="1"/>
  <c r="S57"/>
  <c r="AI57" s="1"/>
  <c r="S59"/>
  <c r="AI59" s="1"/>
  <c r="AI61" s="1"/>
  <c r="S60"/>
  <c r="AI60" s="1"/>
  <c r="S62"/>
  <c r="AI62" s="1"/>
  <c r="AI64" s="1"/>
  <c r="S63"/>
  <c r="AI63" s="1"/>
  <c r="S65"/>
  <c r="AI65" s="1"/>
  <c r="AI67" s="1"/>
  <c r="S66"/>
  <c r="AI66" s="1"/>
  <c r="S68"/>
  <c r="AI68" s="1"/>
  <c r="AI70" s="1"/>
  <c r="S69"/>
  <c r="AI69" s="1"/>
  <c r="S71"/>
  <c r="AI71" s="1"/>
  <c r="AI73" s="1"/>
  <c r="S72"/>
  <c r="AI72" s="1"/>
  <c r="S74"/>
  <c r="AI74" s="1"/>
  <c r="AI77" s="1"/>
  <c r="S75"/>
  <c r="AI75" s="1"/>
  <c r="S76"/>
  <c r="AI76" s="1"/>
  <c r="S78"/>
  <c r="AI78" s="1"/>
  <c r="S79"/>
  <c r="AI79" s="1"/>
  <c r="S80"/>
  <c r="AI80" s="1"/>
  <c r="S82"/>
  <c r="AI82" s="1"/>
  <c r="AI84" s="1"/>
  <c r="S83"/>
  <c r="AI83" s="1"/>
  <c r="S85"/>
  <c r="AI85" s="1"/>
  <c r="AI87" s="1"/>
  <c r="S86"/>
  <c r="AI86" s="1"/>
  <c r="S88"/>
  <c r="AI88" s="1"/>
  <c r="S89"/>
  <c r="AI89" s="1"/>
  <c r="S90"/>
  <c r="AI90" s="1"/>
  <c r="S92"/>
  <c r="S93"/>
  <c r="S94"/>
  <c r="S97"/>
  <c r="S98"/>
  <c r="S99"/>
  <c r="S101"/>
  <c r="S102"/>
  <c r="S104"/>
  <c r="S105"/>
  <c r="S107"/>
  <c r="S108"/>
  <c r="S110"/>
  <c r="S111"/>
  <c r="S113"/>
  <c r="S114"/>
  <c r="S116"/>
  <c r="S117"/>
  <c r="S118"/>
  <c r="S120"/>
  <c r="S121"/>
  <c r="S122"/>
  <c r="S123"/>
  <c r="S125"/>
  <c r="S126"/>
  <c r="S128"/>
  <c r="S129"/>
  <c r="S130"/>
  <c r="S131"/>
  <c r="S132"/>
  <c r="S133"/>
  <c r="S134"/>
  <c r="S135"/>
  <c r="S138"/>
  <c r="S139"/>
  <c r="S140"/>
  <c r="S142"/>
  <c r="S143"/>
  <c r="S145"/>
  <c r="S146"/>
  <c r="S147"/>
  <c r="S149"/>
  <c r="S150"/>
  <c r="S151"/>
  <c r="S152"/>
  <c r="S153"/>
  <c r="S154"/>
  <c r="S155"/>
  <c r="S156"/>
  <c r="S157"/>
  <c r="S159"/>
  <c r="S160"/>
  <c r="S161"/>
  <c r="S163"/>
  <c r="S164"/>
  <c r="S165"/>
  <c r="S167"/>
  <c r="S168"/>
  <c r="S169"/>
  <c r="S171"/>
  <c r="S172"/>
  <c r="S173"/>
  <c r="S174"/>
  <c r="S175"/>
  <c r="S177"/>
  <c r="S178"/>
  <c r="S179"/>
  <c r="S180"/>
  <c r="S182"/>
  <c r="S183"/>
  <c r="S184"/>
  <c r="S185"/>
  <c r="S189"/>
  <c r="S190"/>
  <c r="S191"/>
  <c r="S192"/>
  <c r="S194"/>
  <c r="S195"/>
  <c r="S196"/>
  <c r="S198"/>
  <c r="S199"/>
  <c r="S200"/>
  <c r="S201"/>
  <c r="S202"/>
  <c r="S203"/>
  <c r="S204"/>
  <c r="S205"/>
  <c r="S206"/>
  <c r="S208"/>
  <c r="S209"/>
  <c r="S210"/>
  <c r="S212"/>
  <c r="S213"/>
  <c r="S214"/>
  <c r="S216"/>
  <c r="S217"/>
  <c r="S218"/>
  <c r="S220"/>
  <c r="S221"/>
  <c r="S222"/>
  <c r="S226"/>
  <c r="S227" s="1"/>
  <c r="S228"/>
  <c r="S229"/>
  <c r="S231"/>
  <c r="S232"/>
  <c r="S233"/>
  <c r="S234"/>
  <c r="S235"/>
  <c r="S236"/>
  <c r="S238"/>
  <c r="S239"/>
  <c r="S241"/>
  <c r="S243"/>
  <c r="S244"/>
  <c r="S245"/>
  <c r="S246"/>
  <c r="S247"/>
  <c r="S248"/>
  <c r="S249"/>
  <c r="S251"/>
  <c r="S252"/>
  <c r="S253"/>
  <c r="S254"/>
  <c r="S256"/>
  <c r="S257"/>
  <c r="S259"/>
  <c r="S260"/>
  <c r="S261"/>
  <c r="S265"/>
  <c r="S266"/>
  <c r="S268"/>
  <c r="S269"/>
  <c r="S270"/>
  <c r="S272"/>
  <c r="S274"/>
  <c r="S275" s="1"/>
  <c r="S276"/>
  <c r="AI276" s="1"/>
  <c r="S277"/>
  <c r="AI277" s="1"/>
  <c r="S278"/>
  <c r="AI278" s="1"/>
  <c r="S279"/>
  <c r="AI279" s="1"/>
  <c r="S280"/>
  <c r="AI280" s="1"/>
  <c r="S281"/>
  <c r="AI281" s="1"/>
  <c r="S282"/>
  <c r="AI282" s="1"/>
  <c r="S283"/>
  <c r="AI283" s="1"/>
  <c r="S284"/>
  <c r="AI284" s="1"/>
  <c r="S285"/>
  <c r="AI285" s="1"/>
  <c r="S286"/>
  <c r="AI286" s="1"/>
  <c r="S287"/>
  <c r="AI287" s="1"/>
  <c r="S288"/>
  <c r="S289"/>
  <c r="S290"/>
  <c r="AI290" s="1"/>
  <c r="S291"/>
  <c r="AI291" s="1"/>
  <c r="S292"/>
  <c r="AI292" s="1"/>
  <c r="S8"/>
  <c r="AI8" s="1"/>
  <c r="AI10" s="1"/>
  <c r="R9"/>
  <c r="R11"/>
  <c r="R12"/>
  <c r="R14"/>
  <c r="R15"/>
  <c r="R17"/>
  <c r="R18"/>
  <c r="R20"/>
  <c r="R21"/>
  <c r="R22"/>
  <c r="R23"/>
  <c r="R24"/>
  <c r="R25"/>
  <c r="R26"/>
  <c r="R28"/>
  <c r="R29"/>
  <c r="R30"/>
  <c r="R32"/>
  <c r="R33"/>
  <c r="R34"/>
  <c r="R36"/>
  <c r="R37"/>
  <c r="R39"/>
  <c r="R40"/>
  <c r="R42"/>
  <c r="AH42" s="1"/>
  <c r="R43"/>
  <c r="AH43" s="1"/>
  <c r="R44"/>
  <c r="AH44" s="1"/>
  <c r="R46"/>
  <c r="R47"/>
  <c r="R48"/>
  <c r="R49"/>
  <c r="R52"/>
  <c r="R53"/>
  <c r="R55"/>
  <c r="R56"/>
  <c r="R59"/>
  <c r="R60"/>
  <c r="R62"/>
  <c r="R63"/>
  <c r="R65"/>
  <c r="R66"/>
  <c r="R68"/>
  <c r="R69"/>
  <c r="R71"/>
  <c r="R72"/>
  <c r="R74"/>
  <c r="R75"/>
  <c r="R76"/>
  <c r="R78"/>
  <c r="R79"/>
  <c r="R80"/>
  <c r="R82"/>
  <c r="R83"/>
  <c r="R85"/>
  <c r="R86"/>
  <c r="R88"/>
  <c r="R92"/>
  <c r="R93"/>
  <c r="R94"/>
  <c r="R97"/>
  <c r="R98"/>
  <c r="R99"/>
  <c r="R101"/>
  <c r="R102"/>
  <c r="R104"/>
  <c r="R105"/>
  <c r="R108"/>
  <c r="R110"/>
  <c r="R111"/>
  <c r="R113"/>
  <c r="R114"/>
  <c r="R116"/>
  <c r="R117"/>
  <c r="R118"/>
  <c r="R120"/>
  <c r="R121"/>
  <c r="R122"/>
  <c r="R123"/>
  <c r="R125"/>
  <c r="R126"/>
  <c r="R128"/>
  <c r="R129"/>
  <c r="R130"/>
  <c r="R131"/>
  <c r="R132"/>
  <c r="R133"/>
  <c r="R134"/>
  <c r="R135"/>
  <c r="R138"/>
  <c r="R139"/>
  <c r="R140"/>
  <c r="R142"/>
  <c r="R143"/>
  <c r="R145"/>
  <c r="R146"/>
  <c r="R147"/>
  <c r="R149"/>
  <c r="R150"/>
  <c r="R151"/>
  <c r="R152"/>
  <c r="R153"/>
  <c r="R154"/>
  <c r="R155"/>
  <c r="R156"/>
  <c r="R157"/>
  <c r="R159"/>
  <c r="R160"/>
  <c r="R161"/>
  <c r="R163"/>
  <c r="R164"/>
  <c r="R165"/>
  <c r="R167"/>
  <c r="R168"/>
  <c r="R169"/>
  <c r="R171"/>
  <c r="R172"/>
  <c r="R173"/>
  <c r="R174"/>
  <c r="R175"/>
  <c r="R177"/>
  <c r="R178"/>
  <c r="R179"/>
  <c r="R180"/>
  <c r="R182"/>
  <c r="R184"/>
  <c r="R185"/>
  <c r="R189"/>
  <c r="R190"/>
  <c r="R191"/>
  <c r="R192"/>
  <c r="R194"/>
  <c r="R195"/>
  <c r="R196"/>
  <c r="R198"/>
  <c r="R199"/>
  <c r="R200"/>
  <c r="R201"/>
  <c r="R202"/>
  <c r="R203"/>
  <c r="R204"/>
  <c r="R205"/>
  <c r="R206"/>
  <c r="R208"/>
  <c r="R209"/>
  <c r="R210"/>
  <c r="R212"/>
  <c r="R213"/>
  <c r="R214"/>
  <c r="R216"/>
  <c r="R217"/>
  <c r="R218"/>
  <c r="R220"/>
  <c r="R221"/>
  <c r="R222"/>
  <c r="R226"/>
  <c r="R227" s="1"/>
  <c r="R228"/>
  <c r="R229"/>
  <c r="R231"/>
  <c r="R232"/>
  <c r="R233"/>
  <c r="R234"/>
  <c r="R235"/>
  <c r="R236"/>
  <c r="R238"/>
  <c r="R239"/>
  <c r="R241"/>
  <c r="R243"/>
  <c r="R244"/>
  <c r="R245"/>
  <c r="R246"/>
  <c r="R247"/>
  <c r="R248"/>
  <c r="R249"/>
  <c r="R251"/>
  <c r="R252"/>
  <c r="R253"/>
  <c r="R254"/>
  <c r="R256"/>
  <c r="R257"/>
  <c r="R259"/>
  <c r="R260"/>
  <c r="R261"/>
  <c r="R265"/>
  <c r="R266"/>
  <c r="R268"/>
  <c r="R269"/>
  <c r="R270"/>
  <c r="R272"/>
  <c r="R274"/>
  <c r="R275" s="1"/>
  <c r="R278"/>
  <c r="AH278" s="1"/>
  <c r="R279"/>
  <c r="AH279" s="1"/>
  <c r="R280"/>
  <c r="AH280" s="1"/>
  <c r="R281"/>
  <c r="AH281" s="1"/>
  <c r="R282"/>
  <c r="AH282" s="1"/>
  <c r="R283"/>
  <c r="AH283" s="1"/>
  <c r="R284"/>
  <c r="AH284" s="1"/>
  <c r="R8"/>
  <c r="AL55" l="1"/>
  <c r="AL58" s="1"/>
  <c r="V58"/>
  <c r="AH45"/>
  <c r="AH91" s="1"/>
  <c r="AI35"/>
  <c r="AL87"/>
  <c r="AL81"/>
  <c r="AL54"/>
  <c r="AL45"/>
  <c r="AL41"/>
  <c r="AL38"/>
  <c r="Y230"/>
  <c r="X58"/>
  <c r="AK77"/>
  <c r="AK35"/>
  <c r="AK27"/>
  <c r="AM55"/>
  <c r="AM58" s="1"/>
  <c r="W58"/>
  <c r="AH296"/>
  <c r="AH299" s="1"/>
  <c r="AI81"/>
  <c r="AI58"/>
  <c r="AI41"/>
  <c r="AL296"/>
  <c r="AM81"/>
  <c r="AM91" s="1"/>
  <c r="AM54"/>
  <c r="AM45"/>
  <c r="AM41"/>
  <c r="AM38"/>
  <c r="Y271"/>
  <c r="Y58"/>
  <c r="AJ81"/>
  <c r="AJ58"/>
  <c r="AJ45"/>
  <c r="AI296"/>
  <c r="AI27"/>
  <c r="AM296"/>
  <c r="AL77"/>
  <c r="AL35"/>
  <c r="AL27"/>
  <c r="AL13"/>
  <c r="X77"/>
  <c r="AJ296"/>
  <c r="AK81"/>
  <c r="AK91" s="1"/>
  <c r="AK58"/>
  <c r="AK54"/>
  <c r="AK45"/>
  <c r="AK41"/>
  <c r="AK38"/>
  <c r="AI54"/>
  <c r="AI45"/>
  <c r="AI38"/>
  <c r="AM77"/>
  <c r="AM35"/>
  <c r="AM27"/>
  <c r="Y77"/>
  <c r="AK296"/>
  <c r="AJ87"/>
  <c r="AJ84"/>
  <c r="AJ77"/>
  <c r="AJ73"/>
  <c r="AJ70"/>
  <c r="AJ67"/>
  <c r="AJ64"/>
  <c r="AJ61"/>
  <c r="AJ51"/>
  <c r="AJ35"/>
  <c r="AJ31"/>
  <c r="AJ27"/>
  <c r="AJ19"/>
  <c r="AJ16"/>
  <c r="AJ13"/>
  <c r="T10"/>
  <c r="AJ8"/>
  <c r="AJ10" s="1"/>
  <c r="H81"/>
  <c r="H87"/>
  <c r="H45"/>
  <c r="N225"/>
  <c r="N137"/>
  <c r="N264"/>
  <c r="H77"/>
  <c r="H35"/>
  <c r="N187"/>
  <c r="K27"/>
  <c r="H51"/>
  <c r="H27"/>
  <c r="K84"/>
  <c r="R109"/>
  <c r="Y197"/>
  <c r="W10"/>
  <c r="Y10"/>
  <c r="X230"/>
  <c r="X242" s="1"/>
  <c r="Y219"/>
  <c r="X136"/>
  <c r="X127"/>
  <c r="X124"/>
  <c r="X119"/>
  <c r="Y106"/>
  <c r="Y103"/>
  <c r="Y54"/>
  <c r="Y41"/>
  <c r="U267"/>
  <c r="T258"/>
  <c r="T219"/>
  <c r="T211"/>
  <c r="T197"/>
  <c r="T170"/>
  <c r="T136"/>
  <c r="T127"/>
  <c r="T124"/>
  <c r="T95"/>
  <c r="Y211"/>
  <c r="Y38"/>
  <c r="R271"/>
  <c r="R273" s="1"/>
  <c r="R250"/>
  <c r="R162"/>
  <c r="R136"/>
  <c r="R127"/>
  <c r="R103"/>
  <c r="S271"/>
  <c r="S144"/>
  <c r="S112"/>
  <c r="S106"/>
  <c r="S100"/>
  <c r="S54"/>
  <c r="S45"/>
  <c r="S38"/>
  <c r="V267"/>
  <c r="V258"/>
  <c r="V219"/>
  <c r="V211"/>
  <c r="V170"/>
  <c r="V162"/>
  <c r="V136"/>
  <c r="V127"/>
  <c r="V124"/>
  <c r="W115"/>
  <c r="W112"/>
  <c r="W109"/>
  <c r="V106"/>
  <c r="V103"/>
  <c r="V100"/>
  <c r="V54"/>
  <c r="V41"/>
  <c r="V38"/>
  <c r="X170"/>
  <c r="X162"/>
  <c r="Y144"/>
  <c r="Y141"/>
  <c r="Y115"/>
  <c r="Y112"/>
  <c r="Y109"/>
  <c r="X106"/>
  <c r="X103"/>
  <c r="X100"/>
  <c r="X54"/>
  <c r="X41"/>
  <c r="X38"/>
  <c r="T267"/>
  <c r="U237"/>
  <c r="U230"/>
  <c r="U181"/>
  <c r="U166"/>
  <c r="U144"/>
  <c r="U141"/>
  <c r="U115"/>
  <c r="U112"/>
  <c r="U109"/>
  <c r="U106"/>
  <c r="U103"/>
  <c r="U100"/>
  <c r="U73"/>
  <c r="U70"/>
  <c r="U67"/>
  <c r="U64"/>
  <c r="U61"/>
  <c r="U54"/>
  <c r="U51"/>
  <c r="U41"/>
  <c r="U38"/>
  <c r="U35"/>
  <c r="U31"/>
  <c r="U19"/>
  <c r="U16"/>
  <c r="U13"/>
  <c r="W181"/>
  <c r="W166"/>
  <c r="W144"/>
  <c r="W141"/>
  <c r="V115"/>
  <c r="V112"/>
  <c r="W95"/>
  <c r="W87"/>
  <c r="W84"/>
  <c r="W73"/>
  <c r="W70"/>
  <c r="W67"/>
  <c r="W64"/>
  <c r="W61"/>
  <c r="W51"/>
  <c r="W31"/>
  <c r="W19"/>
  <c r="W16"/>
  <c r="W13"/>
  <c r="R267"/>
  <c r="R240"/>
  <c r="R230"/>
  <c r="R211"/>
  <c r="R197"/>
  <c r="R144"/>
  <c r="R112"/>
  <c r="R87"/>
  <c r="R77"/>
  <c r="R70"/>
  <c r="R64"/>
  <c r="R31"/>
  <c r="S10"/>
  <c r="S267"/>
  <c r="S262"/>
  <c r="S240"/>
  <c r="S230"/>
  <c r="S223"/>
  <c r="S211"/>
  <c r="S197"/>
  <c r="S193"/>
  <c r="S186"/>
  <c r="S176"/>
  <c r="S170"/>
  <c r="S124"/>
  <c r="S119"/>
  <c r="S95"/>
  <c r="S84"/>
  <c r="S73"/>
  <c r="S67"/>
  <c r="S19"/>
  <c r="S13"/>
  <c r="W267"/>
  <c r="W258"/>
  <c r="Y170"/>
  <c r="Y162"/>
  <c r="Y100"/>
  <c r="T162"/>
  <c r="T119"/>
  <c r="T87"/>
  <c r="AJ91" s="1"/>
  <c r="T84"/>
  <c r="T73"/>
  <c r="T70"/>
  <c r="T67"/>
  <c r="T64"/>
  <c r="T61"/>
  <c r="T51"/>
  <c r="T31"/>
  <c r="T19"/>
  <c r="T16"/>
  <c r="T13"/>
  <c r="U10"/>
  <c r="R258"/>
  <c r="S51"/>
  <c r="V10"/>
  <c r="X10"/>
  <c r="X219"/>
  <c r="X211"/>
  <c r="X197"/>
  <c r="R81"/>
  <c r="R58"/>
  <c r="R41"/>
  <c r="R16"/>
  <c r="R10"/>
  <c r="S61"/>
  <c r="V197"/>
  <c r="R296"/>
  <c r="R262"/>
  <c r="R207"/>
  <c r="R186"/>
  <c r="R176"/>
  <c r="R170"/>
  <c r="R158"/>
  <c r="R124"/>
  <c r="R119"/>
  <c r="R106"/>
  <c r="R100"/>
  <c r="R54"/>
  <c r="R45"/>
  <c r="R38"/>
  <c r="S207"/>
  <c r="S181"/>
  <c r="S166"/>
  <c r="S148"/>
  <c r="S141"/>
  <c r="S115"/>
  <c r="S109"/>
  <c r="S103"/>
  <c r="S81"/>
  <c r="S58"/>
  <c r="S41"/>
  <c r="V296"/>
  <c r="V271"/>
  <c r="V273" s="1"/>
  <c r="V250"/>
  <c r="W240"/>
  <c r="W237"/>
  <c r="W230"/>
  <c r="V207"/>
  <c r="V181"/>
  <c r="V166"/>
  <c r="V148"/>
  <c r="V144"/>
  <c r="V141"/>
  <c r="W119"/>
  <c r="V95"/>
  <c r="V87"/>
  <c r="V84"/>
  <c r="V77"/>
  <c r="V73"/>
  <c r="V70"/>
  <c r="V67"/>
  <c r="V64"/>
  <c r="V61"/>
  <c r="V51"/>
  <c r="V35"/>
  <c r="V31"/>
  <c r="V27"/>
  <c r="V19"/>
  <c r="V16"/>
  <c r="V13"/>
  <c r="X296"/>
  <c r="X271"/>
  <c r="Y262"/>
  <c r="Y258"/>
  <c r="Y255"/>
  <c r="Y207"/>
  <c r="Y181"/>
  <c r="Y166"/>
  <c r="X148"/>
  <c r="X144"/>
  <c r="X141"/>
  <c r="X115"/>
  <c r="X112"/>
  <c r="Y95"/>
  <c r="Y73"/>
  <c r="Y70"/>
  <c r="Y67"/>
  <c r="Y64"/>
  <c r="Y61"/>
  <c r="Y51"/>
  <c r="Y35"/>
  <c r="Y31"/>
  <c r="Y27"/>
  <c r="Y19"/>
  <c r="Y16"/>
  <c r="Y13"/>
  <c r="U296"/>
  <c r="U271"/>
  <c r="U273" s="1"/>
  <c r="U255"/>
  <c r="U240"/>
  <c r="T237"/>
  <c r="T230"/>
  <c r="T207"/>
  <c r="T181"/>
  <c r="T166"/>
  <c r="T148"/>
  <c r="T144"/>
  <c r="T141"/>
  <c r="T115"/>
  <c r="T112"/>
  <c r="T109"/>
  <c r="T106"/>
  <c r="T103"/>
  <c r="T100"/>
  <c r="T81"/>
  <c r="T58"/>
  <c r="T54"/>
  <c r="T45"/>
  <c r="T41"/>
  <c r="T38"/>
  <c r="X109"/>
  <c r="R255"/>
  <c r="R237"/>
  <c r="R219"/>
  <c r="R215"/>
  <c r="R181"/>
  <c r="R166"/>
  <c r="R148"/>
  <c r="R141"/>
  <c r="R115"/>
  <c r="R95"/>
  <c r="R84"/>
  <c r="R73"/>
  <c r="R67"/>
  <c r="R61"/>
  <c r="R35"/>
  <c r="R19"/>
  <c r="R13"/>
  <c r="S273"/>
  <c r="S258"/>
  <c r="S255"/>
  <c r="S237"/>
  <c r="S219"/>
  <c r="S215"/>
  <c r="S162"/>
  <c r="S136"/>
  <c r="S127"/>
  <c r="S87"/>
  <c r="AI91" s="1"/>
  <c r="AI299" s="1"/>
  <c r="S77"/>
  <c r="S70"/>
  <c r="S64"/>
  <c r="S31"/>
  <c r="S27"/>
  <c r="S16"/>
  <c r="W296"/>
  <c r="W271"/>
  <c r="W273" s="1"/>
  <c r="W250"/>
  <c r="W207"/>
  <c r="W148"/>
  <c r="W77"/>
  <c r="W35"/>
  <c r="W27"/>
  <c r="Y296"/>
  <c r="X223"/>
  <c r="X215"/>
  <c r="X193"/>
  <c r="X186"/>
  <c r="X176"/>
  <c r="Y148"/>
  <c r="X81"/>
  <c r="X45"/>
  <c r="T250"/>
  <c r="U207"/>
  <c r="U148"/>
  <c r="U81"/>
  <c r="U58"/>
  <c r="U45"/>
  <c r="U27"/>
  <c r="S296"/>
  <c r="S250"/>
  <c r="V262"/>
  <c r="V255"/>
  <c r="V223"/>
  <c r="V215"/>
  <c r="V193"/>
  <c r="V186"/>
  <c r="V176"/>
  <c r="V158"/>
  <c r="V81"/>
  <c r="V45"/>
  <c r="X273"/>
  <c r="Y223"/>
  <c r="Y215"/>
  <c r="Y193"/>
  <c r="Y186"/>
  <c r="Y176"/>
  <c r="Y158"/>
  <c r="Y81"/>
  <c r="Y45"/>
  <c r="T262"/>
  <c r="U250"/>
  <c r="T223"/>
  <c r="T215"/>
  <c r="T193"/>
  <c r="T186"/>
  <c r="T176"/>
  <c r="T158"/>
  <c r="T77"/>
  <c r="T35"/>
  <c r="T27"/>
  <c r="R223"/>
  <c r="R193"/>
  <c r="R51"/>
  <c r="R27"/>
  <c r="S158"/>
  <c r="S35"/>
  <c r="W262"/>
  <c r="W255"/>
  <c r="V240"/>
  <c r="V237"/>
  <c r="V230"/>
  <c r="W223"/>
  <c r="W219"/>
  <c r="W215"/>
  <c r="W211"/>
  <c r="W197"/>
  <c r="W193"/>
  <c r="W186"/>
  <c r="W176"/>
  <c r="W170"/>
  <c r="W162"/>
  <c r="W158"/>
  <c r="W136"/>
  <c r="W127"/>
  <c r="W124"/>
  <c r="V119"/>
  <c r="W106"/>
  <c r="W103"/>
  <c r="W100"/>
  <c r="W81"/>
  <c r="W54"/>
  <c r="W45"/>
  <c r="W41"/>
  <c r="W38"/>
  <c r="Y273"/>
  <c r="Y267"/>
  <c r="X262"/>
  <c r="X258"/>
  <c r="X255"/>
  <c r="Y240"/>
  <c r="Y237"/>
  <c r="X207"/>
  <c r="X181"/>
  <c r="X166"/>
  <c r="Y136"/>
  <c r="Y127"/>
  <c r="Y124"/>
  <c r="Y119"/>
  <c r="X95"/>
  <c r="X73"/>
  <c r="X70"/>
  <c r="X67"/>
  <c r="X64"/>
  <c r="X61"/>
  <c r="X51"/>
  <c r="X35"/>
  <c r="X31"/>
  <c r="X27"/>
  <c r="X19"/>
  <c r="X16"/>
  <c r="X13"/>
  <c r="T296"/>
  <c r="T271"/>
  <c r="T273" s="1"/>
  <c r="U262"/>
  <c r="U258"/>
  <c r="T255"/>
  <c r="U223"/>
  <c r="U219"/>
  <c r="U215"/>
  <c r="U211"/>
  <c r="U197"/>
  <c r="U193"/>
  <c r="U186"/>
  <c r="U176"/>
  <c r="U170"/>
  <c r="U162"/>
  <c r="U158"/>
  <c r="U136"/>
  <c r="U127"/>
  <c r="U124"/>
  <c r="U119"/>
  <c r="U95"/>
  <c r="U87"/>
  <c r="U84"/>
  <c r="U77"/>
  <c r="X158"/>
  <c r="T240"/>
  <c r="Y250"/>
  <c r="X267"/>
  <c r="X250"/>
  <c r="E60"/>
  <c r="E59"/>
  <c r="E56"/>
  <c r="E55"/>
  <c r="E53"/>
  <c r="E52"/>
  <c r="E50"/>
  <c r="E49"/>
  <c r="AL91" l="1"/>
  <c r="AL299" s="1"/>
  <c r="AJ299"/>
  <c r="AM299"/>
  <c r="AK299"/>
  <c r="E58"/>
  <c r="E54"/>
  <c r="E61"/>
  <c r="R242"/>
  <c r="V137"/>
  <c r="T225"/>
  <c r="W137"/>
  <c r="X187"/>
  <c r="Y242"/>
  <c r="U242"/>
  <c r="U225"/>
  <c r="Y225"/>
  <c r="V91"/>
  <c r="S137"/>
  <c r="W242"/>
  <c r="X137"/>
  <c r="U91"/>
  <c r="S91"/>
  <c r="X264"/>
  <c r="W91"/>
  <c r="T137"/>
  <c r="R264"/>
  <c r="S187"/>
  <c r="S264"/>
  <c r="X91"/>
  <c r="T242"/>
  <c r="S242"/>
  <c r="R91"/>
  <c r="Y91"/>
  <c r="V187"/>
  <c r="V264"/>
  <c r="S225"/>
  <c r="Y264"/>
  <c r="W187"/>
  <c r="V242"/>
  <c r="T91"/>
  <c r="U264"/>
  <c r="Y137"/>
  <c r="W264"/>
  <c r="T264"/>
  <c r="R137"/>
  <c r="X225"/>
  <c r="V225"/>
  <c r="W225"/>
  <c r="R225"/>
  <c r="U187"/>
  <c r="U137"/>
  <c r="T187"/>
  <c r="Y187"/>
  <c r="R187"/>
  <c r="M127"/>
  <c r="L127"/>
  <c r="M124"/>
  <c r="L124"/>
  <c r="M119"/>
  <c r="L119"/>
  <c r="M115"/>
  <c r="L115"/>
  <c r="M112"/>
  <c r="L112"/>
  <c r="M109"/>
  <c r="L109"/>
  <c r="M106"/>
  <c r="L106"/>
  <c r="M103"/>
  <c r="L103"/>
  <c r="M100"/>
  <c r="L100"/>
  <c r="M95"/>
  <c r="L95"/>
  <c r="J127"/>
  <c r="I127"/>
  <c r="J124"/>
  <c r="I124"/>
  <c r="J119"/>
  <c r="I119"/>
  <c r="J115"/>
  <c r="I115"/>
  <c r="J112"/>
  <c r="I112"/>
  <c r="J109"/>
  <c r="I109"/>
  <c r="J106"/>
  <c r="I106"/>
  <c r="J103"/>
  <c r="I103"/>
  <c r="J100"/>
  <c r="I100"/>
  <c r="J95"/>
  <c r="I95"/>
  <c r="G127"/>
  <c r="F127"/>
  <c r="G124"/>
  <c r="F124"/>
  <c r="G119"/>
  <c r="F119"/>
  <c r="G115"/>
  <c r="F115"/>
  <c r="G112"/>
  <c r="F112"/>
  <c r="G109"/>
  <c r="F109"/>
  <c r="G106"/>
  <c r="F106"/>
  <c r="G103"/>
  <c r="F103"/>
  <c r="G100"/>
  <c r="F100"/>
  <c r="G95"/>
  <c r="F95"/>
  <c r="D127"/>
  <c r="C127"/>
  <c r="D124"/>
  <c r="C124"/>
  <c r="D119"/>
  <c r="C119"/>
  <c r="D115"/>
  <c r="C115"/>
  <c r="D112"/>
  <c r="C112"/>
  <c r="D109"/>
  <c r="C109"/>
  <c r="D106"/>
  <c r="C106"/>
  <c r="D103"/>
  <c r="C103"/>
  <c r="D100"/>
  <c r="C100"/>
  <c r="D95"/>
  <c r="C95"/>
  <c r="Y299" l="1"/>
  <c r="X299"/>
  <c r="T299"/>
  <c r="S299"/>
  <c r="U299"/>
  <c r="W299"/>
  <c r="R299"/>
  <c r="V299"/>
  <c r="E11"/>
  <c r="H205" l="1"/>
  <c r="H204"/>
  <c r="H203"/>
  <c r="H202"/>
  <c r="H201"/>
  <c r="H200"/>
  <c r="H199"/>
  <c r="H198"/>
  <c r="H196"/>
  <c r="H195"/>
  <c r="H194"/>
  <c r="H192"/>
  <c r="H191"/>
  <c r="H190"/>
  <c r="H188"/>
  <c r="H185"/>
  <c r="H184"/>
  <c r="H183"/>
  <c r="H182"/>
  <c r="H180"/>
  <c r="H179"/>
  <c r="H178"/>
  <c r="H177"/>
  <c r="H175"/>
  <c r="H174"/>
  <c r="H173"/>
  <c r="H172"/>
  <c r="H171"/>
  <c r="H169"/>
  <c r="H168"/>
  <c r="H167"/>
  <c r="H165"/>
  <c r="H164"/>
  <c r="H163"/>
  <c r="H161"/>
  <c r="H160"/>
  <c r="H159"/>
  <c r="H157"/>
  <c r="H156"/>
  <c r="H155"/>
  <c r="H154"/>
  <c r="H153"/>
  <c r="H152"/>
  <c r="H151"/>
  <c r="H150"/>
  <c r="H149"/>
  <c r="H147"/>
  <c r="H146"/>
  <c r="H145"/>
  <c r="H143"/>
  <c r="H142"/>
  <c r="H140"/>
  <c r="H139"/>
  <c r="H138"/>
  <c r="H135"/>
  <c r="H134"/>
  <c r="H133"/>
  <c r="H132"/>
  <c r="H131"/>
  <c r="H130"/>
  <c r="H129"/>
  <c r="H128"/>
  <c r="H126"/>
  <c r="H125"/>
  <c r="H123"/>
  <c r="H122"/>
  <c r="H121"/>
  <c r="H120"/>
  <c r="H118"/>
  <c r="H117"/>
  <c r="H116"/>
  <c r="H114"/>
  <c r="H113"/>
  <c r="H111"/>
  <c r="H110"/>
  <c r="H108"/>
  <c r="H107"/>
  <c r="H105"/>
  <c r="H104"/>
  <c r="H102"/>
  <c r="H101"/>
  <c r="H99"/>
  <c r="H98"/>
  <c r="H97"/>
  <c r="H96"/>
  <c r="H214"/>
  <c r="H213"/>
  <c r="H212"/>
  <c r="H210"/>
  <c r="H209"/>
  <c r="H208"/>
  <c r="H297"/>
  <c r="H298" s="1"/>
  <c r="H290"/>
  <c r="H289"/>
  <c r="H288"/>
  <c r="H287"/>
  <c r="H286"/>
  <c r="H285"/>
  <c r="H284"/>
  <c r="H283"/>
  <c r="H282"/>
  <c r="H281"/>
  <c r="H280"/>
  <c r="H279"/>
  <c r="H278"/>
  <c r="H277"/>
  <c r="H276"/>
  <c r="H274"/>
  <c r="H275" s="1"/>
  <c r="H272"/>
  <c r="H270"/>
  <c r="H269"/>
  <c r="H268"/>
  <c r="H266"/>
  <c r="H265"/>
  <c r="H263"/>
  <c r="H261"/>
  <c r="H260"/>
  <c r="H259"/>
  <c r="H257"/>
  <c r="H256"/>
  <c r="H254"/>
  <c r="H253"/>
  <c r="H252"/>
  <c r="H251"/>
  <c r="H249"/>
  <c r="H248"/>
  <c r="H247"/>
  <c r="H246"/>
  <c r="H245"/>
  <c r="H244"/>
  <c r="H243"/>
  <c r="H241"/>
  <c r="H239"/>
  <c r="H238"/>
  <c r="H236"/>
  <c r="H235"/>
  <c r="H234"/>
  <c r="H233"/>
  <c r="H232"/>
  <c r="H231"/>
  <c r="H229"/>
  <c r="H228"/>
  <c r="H226"/>
  <c r="H224"/>
  <c r="H222"/>
  <c r="H221"/>
  <c r="H220"/>
  <c r="H218"/>
  <c r="H217"/>
  <c r="H94"/>
  <c r="H93"/>
  <c r="H92"/>
  <c r="H8"/>
  <c r="H10" s="1"/>
  <c r="E297"/>
  <c r="E298" s="1"/>
  <c r="E295"/>
  <c r="E291"/>
  <c r="E290"/>
  <c r="E289"/>
  <c r="E288"/>
  <c r="E287"/>
  <c r="E286"/>
  <c r="E285"/>
  <c r="E284"/>
  <c r="E283"/>
  <c r="E282"/>
  <c r="E281"/>
  <c r="E280"/>
  <c r="E279"/>
  <c r="E278"/>
  <c r="E277"/>
  <c r="E276"/>
  <c r="E274"/>
  <c r="E275" s="1"/>
  <c r="E272"/>
  <c r="E270"/>
  <c r="E269"/>
  <c r="E268"/>
  <c r="E266"/>
  <c r="E265"/>
  <c r="E263"/>
  <c r="E261"/>
  <c r="E260"/>
  <c r="E259"/>
  <c r="E257"/>
  <c r="E256"/>
  <c r="E254"/>
  <c r="E253"/>
  <c r="E252"/>
  <c r="E251"/>
  <c r="E249"/>
  <c r="E248"/>
  <c r="E247"/>
  <c r="E246"/>
  <c r="E245"/>
  <c r="E244"/>
  <c r="E243"/>
  <c r="E241"/>
  <c r="E239"/>
  <c r="E238"/>
  <c r="E236"/>
  <c r="E235"/>
  <c r="E234"/>
  <c r="E233"/>
  <c r="E232"/>
  <c r="E231"/>
  <c r="E229"/>
  <c r="E228"/>
  <c r="E226"/>
  <c r="E224"/>
  <c r="E222"/>
  <c r="E221"/>
  <c r="E220"/>
  <c r="E218"/>
  <c r="E217"/>
  <c r="E216"/>
  <c r="E214"/>
  <c r="E213"/>
  <c r="E212"/>
  <c r="E210"/>
  <c r="E209"/>
  <c r="E208"/>
  <c r="E206"/>
  <c r="E205"/>
  <c r="E204"/>
  <c r="E203"/>
  <c r="E202"/>
  <c r="E201"/>
  <c r="E200"/>
  <c r="E199"/>
  <c r="E198"/>
  <c r="E196"/>
  <c r="E195"/>
  <c r="E194"/>
  <c r="E192"/>
  <c r="E191"/>
  <c r="E190"/>
  <c r="E188"/>
  <c r="E185"/>
  <c r="E184"/>
  <c r="E183"/>
  <c r="E182"/>
  <c r="E180"/>
  <c r="E179"/>
  <c r="E178"/>
  <c r="E177"/>
  <c r="E175"/>
  <c r="E174"/>
  <c r="E173"/>
  <c r="E172"/>
  <c r="E171"/>
  <c r="E169"/>
  <c r="E168"/>
  <c r="E167"/>
  <c r="E165"/>
  <c r="E164"/>
  <c r="E163"/>
  <c r="E161"/>
  <c r="E160"/>
  <c r="E159"/>
  <c r="E157"/>
  <c r="E156"/>
  <c r="E155"/>
  <c r="E154"/>
  <c r="E153"/>
  <c r="E152"/>
  <c r="E151"/>
  <c r="E150"/>
  <c r="E149"/>
  <c r="E147"/>
  <c r="E146"/>
  <c r="E145"/>
  <c r="E143"/>
  <c r="E142"/>
  <c r="E140"/>
  <c r="E139"/>
  <c r="E138"/>
  <c r="E135"/>
  <c r="E134"/>
  <c r="E133"/>
  <c r="E132"/>
  <c r="E131"/>
  <c r="E130"/>
  <c r="E129"/>
  <c r="E128"/>
  <c r="E126"/>
  <c r="E125"/>
  <c r="E123"/>
  <c r="E122"/>
  <c r="E121"/>
  <c r="E120"/>
  <c r="E118"/>
  <c r="E117"/>
  <c r="E116"/>
  <c r="E114"/>
  <c r="E113"/>
  <c r="E111"/>
  <c r="E110"/>
  <c r="E108"/>
  <c r="E107"/>
  <c r="E105"/>
  <c r="E104"/>
  <c r="E102"/>
  <c r="E101"/>
  <c r="E99"/>
  <c r="E98"/>
  <c r="E97"/>
  <c r="E96"/>
  <c r="E94"/>
  <c r="E93"/>
  <c r="E92"/>
  <c r="E48"/>
  <c r="E51" s="1"/>
  <c r="E47"/>
  <c r="E46"/>
  <c r="E44"/>
  <c r="E43"/>
  <c r="E42"/>
  <c r="E40"/>
  <c r="E39"/>
  <c r="E37"/>
  <c r="E36"/>
  <c r="E28"/>
  <c r="E26"/>
  <c r="E25"/>
  <c r="E24"/>
  <c r="E23"/>
  <c r="E22"/>
  <c r="E21"/>
  <c r="E20"/>
  <c r="E18"/>
  <c r="E17"/>
  <c r="E15"/>
  <c r="E14"/>
  <c r="E12"/>
  <c r="E13" s="1"/>
  <c r="E9"/>
  <c r="M186"/>
  <c r="L186"/>
  <c r="J186"/>
  <c r="I186"/>
  <c r="G186"/>
  <c r="F186"/>
  <c r="D186"/>
  <c r="C186"/>
  <c r="M181"/>
  <c r="L181"/>
  <c r="J181"/>
  <c r="I181"/>
  <c r="G181"/>
  <c r="F181"/>
  <c r="D181"/>
  <c r="C181"/>
  <c r="M176"/>
  <c r="L176"/>
  <c r="J176"/>
  <c r="I176"/>
  <c r="G176"/>
  <c r="F176"/>
  <c r="D176"/>
  <c r="C176"/>
  <c r="M170"/>
  <c r="L170"/>
  <c r="J170"/>
  <c r="I170"/>
  <c r="G170"/>
  <c r="F170"/>
  <c r="D170"/>
  <c r="C170"/>
  <c r="M166"/>
  <c r="L166"/>
  <c r="J166"/>
  <c r="I166"/>
  <c r="G166"/>
  <c r="F166"/>
  <c r="D166"/>
  <c r="C166"/>
  <c r="M162"/>
  <c r="L162"/>
  <c r="J162"/>
  <c r="I162"/>
  <c r="G162"/>
  <c r="F162"/>
  <c r="D162"/>
  <c r="C162"/>
  <c r="M158"/>
  <c r="L158"/>
  <c r="J158"/>
  <c r="I158"/>
  <c r="G158"/>
  <c r="F158"/>
  <c r="D158"/>
  <c r="C158"/>
  <c r="C148"/>
  <c r="D148"/>
  <c r="F148"/>
  <c r="G148"/>
  <c r="I148"/>
  <c r="J148"/>
  <c r="L148"/>
  <c r="M148"/>
  <c r="C144"/>
  <c r="D144"/>
  <c r="F144"/>
  <c r="G144"/>
  <c r="I144"/>
  <c r="J144"/>
  <c r="L144"/>
  <c r="M144"/>
  <c r="C141"/>
  <c r="D141"/>
  <c r="F141"/>
  <c r="G141"/>
  <c r="I141"/>
  <c r="J141"/>
  <c r="L141"/>
  <c r="M141"/>
  <c r="C240"/>
  <c r="D240"/>
  <c r="F240"/>
  <c r="G240"/>
  <c r="I240"/>
  <c r="J240"/>
  <c r="L240"/>
  <c r="M240"/>
  <c r="C237"/>
  <c r="D237"/>
  <c r="F237"/>
  <c r="G237"/>
  <c r="I237"/>
  <c r="J237"/>
  <c r="L237"/>
  <c r="M237"/>
  <c r="C230"/>
  <c r="D230"/>
  <c r="F230"/>
  <c r="G230"/>
  <c r="I230"/>
  <c r="J230"/>
  <c r="L230"/>
  <c r="M230"/>
  <c r="F271"/>
  <c r="E8"/>
  <c r="L313"/>
  <c r="M298"/>
  <c r="L298"/>
  <c r="J298"/>
  <c r="I298"/>
  <c r="G298"/>
  <c r="F298"/>
  <c r="D298"/>
  <c r="C298"/>
  <c r="P297"/>
  <c r="P298" s="1"/>
  <c r="O297"/>
  <c r="O298" s="1"/>
  <c r="N297"/>
  <c r="N298" s="1"/>
  <c r="K297"/>
  <c r="K298" s="1"/>
  <c r="M296"/>
  <c r="L296"/>
  <c r="J296"/>
  <c r="I296"/>
  <c r="G296"/>
  <c r="F296"/>
  <c r="D296"/>
  <c r="C296"/>
  <c r="K291"/>
  <c r="K290"/>
  <c r="K289"/>
  <c r="K288"/>
  <c r="K287"/>
  <c r="K286"/>
  <c r="K285"/>
  <c r="K284"/>
  <c r="K283"/>
  <c r="K282"/>
  <c r="K281"/>
  <c r="K280"/>
  <c r="K279"/>
  <c r="K278"/>
  <c r="K277"/>
  <c r="K276"/>
  <c r="M275"/>
  <c r="L275"/>
  <c r="J275"/>
  <c r="I275"/>
  <c r="G275"/>
  <c r="F275"/>
  <c r="D275"/>
  <c r="C275"/>
  <c r="P274"/>
  <c r="P275" s="1"/>
  <c r="O274"/>
  <c r="K274"/>
  <c r="K275" s="1"/>
  <c r="P272"/>
  <c r="O272"/>
  <c r="K272"/>
  <c r="M271"/>
  <c r="M273" s="1"/>
  <c r="L271"/>
  <c r="L273" s="1"/>
  <c r="J271"/>
  <c r="I271"/>
  <c r="G271"/>
  <c r="D271"/>
  <c r="C271"/>
  <c r="P270"/>
  <c r="O270"/>
  <c r="K270"/>
  <c r="P269"/>
  <c r="O269"/>
  <c r="K269"/>
  <c r="P268"/>
  <c r="O268"/>
  <c r="K268"/>
  <c r="M267"/>
  <c r="L267"/>
  <c r="J267"/>
  <c r="I267"/>
  <c r="G267"/>
  <c r="F267"/>
  <c r="D267"/>
  <c r="C267"/>
  <c r="P266"/>
  <c r="O266"/>
  <c r="K266"/>
  <c r="P265"/>
  <c r="O265"/>
  <c r="K265"/>
  <c r="P263"/>
  <c r="O263"/>
  <c r="K263"/>
  <c r="M262"/>
  <c r="L262"/>
  <c r="J262"/>
  <c r="I262"/>
  <c r="G262"/>
  <c r="F262"/>
  <c r="D262"/>
  <c r="C262"/>
  <c r="P261"/>
  <c r="O261"/>
  <c r="K261"/>
  <c r="P260"/>
  <c r="O260"/>
  <c r="K260"/>
  <c r="P259"/>
  <c r="O259"/>
  <c r="K259"/>
  <c r="M258"/>
  <c r="L258"/>
  <c r="J258"/>
  <c r="I258"/>
  <c r="G258"/>
  <c r="F258"/>
  <c r="D258"/>
  <c r="C258"/>
  <c r="P257"/>
  <c r="O257"/>
  <c r="K257"/>
  <c r="P256"/>
  <c r="O256"/>
  <c r="K256"/>
  <c r="M255"/>
  <c r="L255"/>
  <c r="J255"/>
  <c r="I255"/>
  <c r="G255"/>
  <c r="F255"/>
  <c r="D255"/>
  <c r="C255"/>
  <c r="P254"/>
  <c r="O254"/>
  <c r="K254"/>
  <c r="P253"/>
  <c r="O253"/>
  <c r="K253"/>
  <c r="P252"/>
  <c r="O252"/>
  <c r="K252"/>
  <c r="P251"/>
  <c r="O251"/>
  <c r="K251"/>
  <c r="M250"/>
  <c r="L250"/>
  <c r="J250"/>
  <c r="I250"/>
  <c r="G250"/>
  <c r="F250"/>
  <c r="D250"/>
  <c r="C250"/>
  <c r="P249"/>
  <c r="O249"/>
  <c r="K249"/>
  <c r="P248"/>
  <c r="O248"/>
  <c r="K248"/>
  <c r="P247"/>
  <c r="O247"/>
  <c r="K247"/>
  <c r="P246"/>
  <c r="O246"/>
  <c r="K246"/>
  <c r="P245"/>
  <c r="O245"/>
  <c r="K245"/>
  <c r="P244"/>
  <c r="O244"/>
  <c r="K244"/>
  <c r="P243"/>
  <c r="O243"/>
  <c r="K243"/>
  <c r="P241"/>
  <c r="O241"/>
  <c r="K241"/>
  <c r="P239"/>
  <c r="O239"/>
  <c r="K239"/>
  <c r="P238"/>
  <c r="O238"/>
  <c r="K238"/>
  <c r="P236"/>
  <c r="O236"/>
  <c r="K236"/>
  <c r="P235"/>
  <c r="O235"/>
  <c r="K235"/>
  <c r="P234"/>
  <c r="O234"/>
  <c r="K234"/>
  <c r="P233"/>
  <c r="O233"/>
  <c r="K233"/>
  <c r="P232"/>
  <c r="O232"/>
  <c r="K232"/>
  <c r="P231"/>
  <c r="O231"/>
  <c r="K231"/>
  <c r="P229"/>
  <c r="O229"/>
  <c r="K229"/>
  <c r="P228"/>
  <c r="O228"/>
  <c r="K228"/>
  <c r="M227"/>
  <c r="L227"/>
  <c r="J227"/>
  <c r="I227"/>
  <c r="G227"/>
  <c r="F227"/>
  <c r="D227"/>
  <c r="C227"/>
  <c r="P226"/>
  <c r="P227" s="1"/>
  <c r="O226"/>
  <c r="K226"/>
  <c r="K227" s="1"/>
  <c r="P224"/>
  <c r="O224"/>
  <c r="K224"/>
  <c r="P222"/>
  <c r="O222"/>
  <c r="K222"/>
  <c r="P221"/>
  <c r="O221"/>
  <c r="K221"/>
  <c r="P220"/>
  <c r="O220"/>
  <c r="K220"/>
  <c r="P218"/>
  <c r="O218"/>
  <c r="K218"/>
  <c r="P217"/>
  <c r="O217"/>
  <c r="K217"/>
  <c r="P216"/>
  <c r="O216"/>
  <c r="K216"/>
  <c r="P214"/>
  <c r="O214"/>
  <c r="K214"/>
  <c r="P213"/>
  <c r="O213"/>
  <c r="K213"/>
  <c r="P212"/>
  <c r="O212"/>
  <c r="K212"/>
  <c r="P210"/>
  <c r="O210"/>
  <c r="K210"/>
  <c r="P209"/>
  <c r="O209"/>
  <c r="K209"/>
  <c r="P208"/>
  <c r="O208"/>
  <c r="K208"/>
  <c r="P206"/>
  <c r="O206"/>
  <c r="K206"/>
  <c r="P205"/>
  <c r="O205"/>
  <c r="K205"/>
  <c r="P204"/>
  <c r="O204"/>
  <c r="K204"/>
  <c r="P203"/>
  <c r="O203"/>
  <c r="K203"/>
  <c r="P202"/>
  <c r="O202"/>
  <c r="K202"/>
  <c r="P201"/>
  <c r="O201"/>
  <c r="K201"/>
  <c r="P200"/>
  <c r="O200"/>
  <c r="K200"/>
  <c r="P199"/>
  <c r="O199"/>
  <c r="K199"/>
  <c r="P198"/>
  <c r="O198"/>
  <c r="K198"/>
  <c r="P196"/>
  <c r="O196"/>
  <c r="K196"/>
  <c r="P195"/>
  <c r="O195"/>
  <c r="K195"/>
  <c r="P194"/>
  <c r="O194"/>
  <c r="K194"/>
  <c r="P192"/>
  <c r="O192"/>
  <c r="K192"/>
  <c r="P191"/>
  <c r="O191"/>
  <c r="K191"/>
  <c r="P190"/>
  <c r="O190"/>
  <c r="K190"/>
  <c r="P188"/>
  <c r="O188"/>
  <c r="K188"/>
  <c r="K189" s="1"/>
  <c r="P185"/>
  <c r="O185"/>
  <c r="K185"/>
  <c r="P184"/>
  <c r="O184"/>
  <c r="K184"/>
  <c r="P183"/>
  <c r="O183"/>
  <c r="K183"/>
  <c r="P182"/>
  <c r="O182"/>
  <c r="K182"/>
  <c r="P180"/>
  <c r="O180"/>
  <c r="K180"/>
  <c r="P179"/>
  <c r="O179"/>
  <c r="K179"/>
  <c r="P178"/>
  <c r="O178"/>
  <c r="K178"/>
  <c r="P177"/>
  <c r="O177"/>
  <c r="K177"/>
  <c r="P175"/>
  <c r="O175"/>
  <c r="K175"/>
  <c r="P174"/>
  <c r="O174"/>
  <c r="K174"/>
  <c r="P173"/>
  <c r="O173"/>
  <c r="K173"/>
  <c r="P172"/>
  <c r="O172"/>
  <c r="K172"/>
  <c r="P171"/>
  <c r="O171"/>
  <c r="K171"/>
  <c r="P169"/>
  <c r="O169"/>
  <c r="K169"/>
  <c r="P168"/>
  <c r="O168"/>
  <c r="K168"/>
  <c r="P167"/>
  <c r="O167"/>
  <c r="K167"/>
  <c r="P165"/>
  <c r="O165"/>
  <c r="K165"/>
  <c r="P164"/>
  <c r="O164"/>
  <c r="K164"/>
  <c r="P163"/>
  <c r="O163"/>
  <c r="K163"/>
  <c r="P161"/>
  <c r="O161"/>
  <c r="K161"/>
  <c r="P160"/>
  <c r="O160"/>
  <c r="K160"/>
  <c r="P159"/>
  <c r="O159"/>
  <c r="K159"/>
  <c r="P157"/>
  <c r="O157"/>
  <c r="K157"/>
  <c r="P156"/>
  <c r="O156"/>
  <c r="K156"/>
  <c r="P155"/>
  <c r="O155"/>
  <c r="K155"/>
  <c r="P154"/>
  <c r="O154"/>
  <c r="K154"/>
  <c r="P153"/>
  <c r="O153"/>
  <c r="K153"/>
  <c r="P152"/>
  <c r="O152"/>
  <c r="K152"/>
  <c r="P151"/>
  <c r="O151"/>
  <c r="K151"/>
  <c r="P150"/>
  <c r="O150"/>
  <c r="K150"/>
  <c r="P149"/>
  <c r="O149"/>
  <c r="K149"/>
  <c r="P147"/>
  <c r="O147"/>
  <c r="K147"/>
  <c r="P146"/>
  <c r="O146"/>
  <c r="K146"/>
  <c r="P145"/>
  <c r="O145"/>
  <c r="K145"/>
  <c r="P143"/>
  <c r="O143"/>
  <c r="K143"/>
  <c r="P142"/>
  <c r="O142"/>
  <c r="K142"/>
  <c r="P140"/>
  <c r="O140"/>
  <c r="K140"/>
  <c r="P139"/>
  <c r="O139"/>
  <c r="K139"/>
  <c r="P138"/>
  <c r="O138"/>
  <c r="K138"/>
  <c r="M136"/>
  <c r="L136"/>
  <c r="J136"/>
  <c r="I136"/>
  <c r="G136"/>
  <c r="F136"/>
  <c r="D136"/>
  <c r="C136"/>
  <c r="P135"/>
  <c r="O135"/>
  <c r="K135"/>
  <c r="P134"/>
  <c r="O134"/>
  <c r="K134"/>
  <c r="P133"/>
  <c r="O133"/>
  <c r="K133"/>
  <c r="P132"/>
  <c r="O132"/>
  <c r="K132"/>
  <c r="P131"/>
  <c r="O131"/>
  <c r="K131"/>
  <c r="P130"/>
  <c r="O130"/>
  <c r="K130"/>
  <c r="P129"/>
  <c r="O129"/>
  <c r="K129"/>
  <c r="P128"/>
  <c r="O128"/>
  <c r="K128"/>
  <c r="P126"/>
  <c r="O126"/>
  <c r="K126"/>
  <c r="P125"/>
  <c r="O125"/>
  <c r="K125"/>
  <c r="P123"/>
  <c r="O123"/>
  <c r="K123"/>
  <c r="P122"/>
  <c r="O122"/>
  <c r="K122"/>
  <c r="P121"/>
  <c r="O121"/>
  <c r="K121"/>
  <c r="P120"/>
  <c r="O120"/>
  <c r="K120"/>
  <c r="P118"/>
  <c r="O118"/>
  <c r="K118"/>
  <c r="P117"/>
  <c r="O117"/>
  <c r="K117"/>
  <c r="P116"/>
  <c r="O116"/>
  <c r="K116"/>
  <c r="P114"/>
  <c r="O114"/>
  <c r="K114"/>
  <c r="P113"/>
  <c r="O113"/>
  <c r="K113"/>
  <c r="P111"/>
  <c r="O111"/>
  <c r="K111"/>
  <c r="P110"/>
  <c r="O110"/>
  <c r="K110"/>
  <c r="P108"/>
  <c r="O108"/>
  <c r="K108"/>
  <c r="P107"/>
  <c r="O107"/>
  <c r="K107"/>
  <c r="P105"/>
  <c r="O105"/>
  <c r="K105"/>
  <c r="P104"/>
  <c r="O104"/>
  <c r="K104"/>
  <c r="P102"/>
  <c r="O102"/>
  <c r="K102"/>
  <c r="P101"/>
  <c r="O101"/>
  <c r="K101"/>
  <c r="P99"/>
  <c r="O99"/>
  <c r="K99"/>
  <c r="P98"/>
  <c r="O98"/>
  <c r="K98"/>
  <c r="P97"/>
  <c r="O97"/>
  <c r="K97"/>
  <c r="P96"/>
  <c r="O96"/>
  <c r="K96"/>
  <c r="P94"/>
  <c r="O94"/>
  <c r="K94"/>
  <c r="P93"/>
  <c r="O93"/>
  <c r="K93"/>
  <c r="P92"/>
  <c r="O92"/>
  <c r="K92"/>
  <c r="P90"/>
  <c r="O90"/>
  <c r="P89"/>
  <c r="O89"/>
  <c r="P88"/>
  <c r="O88"/>
  <c r="P86"/>
  <c r="O86"/>
  <c r="P85"/>
  <c r="O85"/>
  <c r="P83"/>
  <c r="O83"/>
  <c r="P82"/>
  <c r="O82"/>
  <c r="P80"/>
  <c r="O80"/>
  <c r="P79"/>
  <c r="O79"/>
  <c r="P78"/>
  <c r="O78"/>
  <c r="P76"/>
  <c r="O76"/>
  <c r="P75"/>
  <c r="O75"/>
  <c r="P74"/>
  <c r="O74"/>
  <c r="P72"/>
  <c r="O72"/>
  <c r="P71"/>
  <c r="O71"/>
  <c r="P69"/>
  <c r="O69"/>
  <c r="P68"/>
  <c r="O68"/>
  <c r="P66"/>
  <c r="O66"/>
  <c r="P65"/>
  <c r="O65"/>
  <c r="P63"/>
  <c r="O63"/>
  <c r="P62"/>
  <c r="O62"/>
  <c r="P60"/>
  <c r="O60"/>
  <c r="P59"/>
  <c r="O59"/>
  <c r="P57"/>
  <c r="O57"/>
  <c r="P56"/>
  <c r="O56"/>
  <c r="P55"/>
  <c r="O55"/>
  <c r="P53"/>
  <c r="O53"/>
  <c r="P52"/>
  <c r="O52"/>
  <c r="P50"/>
  <c r="O50"/>
  <c r="P49"/>
  <c r="O49"/>
  <c r="P48"/>
  <c r="O48"/>
  <c r="P47"/>
  <c r="O47"/>
  <c r="P46"/>
  <c r="O46"/>
  <c r="P44"/>
  <c r="O44"/>
  <c r="P43"/>
  <c r="O43"/>
  <c r="P42"/>
  <c r="O42"/>
  <c r="P40"/>
  <c r="O40"/>
  <c r="P39"/>
  <c r="O39"/>
  <c r="P37"/>
  <c r="O37"/>
  <c r="N37"/>
  <c r="P36"/>
  <c r="O36"/>
  <c r="N36"/>
  <c r="P34"/>
  <c r="O34"/>
  <c r="N34"/>
  <c r="P33"/>
  <c r="O33"/>
  <c r="N33"/>
  <c r="P32"/>
  <c r="O32"/>
  <c r="N32"/>
  <c r="P30"/>
  <c r="O30"/>
  <c r="N30"/>
  <c r="P29"/>
  <c r="O29"/>
  <c r="N29"/>
  <c r="P28"/>
  <c r="O28"/>
  <c r="N28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8"/>
  <c r="O18"/>
  <c r="N18"/>
  <c r="P17"/>
  <c r="O17"/>
  <c r="N17"/>
  <c r="P15"/>
  <c r="O15"/>
  <c r="N15"/>
  <c r="P14"/>
  <c r="O14"/>
  <c r="N14"/>
  <c r="P12"/>
  <c r="O12"/>
  <c r="N12"/>
  <c r="P11"/>
  <c r="O11"/>
  <c r="N11"/>
  <c r="P9"/>
  <c r="O9"/>
  <c r="N9"/>
  <c r="P8"/>
  <c r="O8"/>
  <c r="N8"/>
  <c r="K8"/>
  <c r="K10" s="1"/>
  <c r="J273" l="1"/>
  <c r="I273"/>
  <c r="F273"/>
  <c r="G273"/>
  <c r="E227"/>
  <c r="H227"/>
  <c r="H189"/>
  <c r="E189"/>
  <c r="P170"/>
  <c r="N38"/>
  <c r="E10"/>
  <c r="E16"/>
  <c r="E38"/>
  <c r="E19"/>
  <c r="E27"/>
  <c r="E45"/>
  <c r="K207"/>
  <c r="E41"/>
  <c r="N10"/>
  <c r="N16"/>
  <c r="N27"/>
  <c r="N31"/>
  <c r="N13"/>
  <c r="N19"/>
  <c r="N35"/>
  <c r="Q89"/>
  <c r="P13"/>
  <c r="Q86"/>
  <c r="Q82"/>
  <c r="Q85"/>
  <c r="P10"/>
  <c r="Q90"/>
  <c r="Q92"/>
  <c r="Q93"/>
  <c r="Q94"/>
  <c r="Q96"/>
  <c r="Q97"/>
  <c r="Q98"/>
  <c r="Q99"/>
  <c r="Q101"/>
  <c r="Q102"/>
  <c r="Q104"/>
  <c r="Q105"/>
  <c r="Q107"/>
  <c r="Q108"/>
  <c r="Q110"/>
  <c r="Q111"/>
  <c r="Q113"/>
  <c r="Q114"/>
  <c r="Q116"/>
  <c r="Q117"/>
  <c r="Q118"/>
  <c r="Q120"/>
  <c r="Q121"/>
  <c r="Q122"/>
  <c r="Q123"/>
  <c r="Q125"/>
  <c r="Q126"/>
  <c r="Q128"/>
  <c r="Q129"/>
  <c r="Q130"/>
  <c r="Q131"/>
  <c r="Q132"/>
  <c r="Q133"/>
  <c r="Q134"/>
  <c r="Q135"/>
  <c r="Q138"/>
  <c r="Q139"/>
  <c r="Q140"/>
  <c r="Q142"/>
  <c r="Q143"/>
  <c r="Q145"/>
  <c r="Q146"/>
  <c r="Q147"/>
  <c r="Q149"/>
  <c r="Q150"/>
  <c r="Q151"/>
  <c r="Q152"/>
  <c r="Q153"/>
  <c r="Q154"/>
  <c r="Q155"/>
  <c r="Q156"/>
  <c r="Q157"/>
  <c r="Q159"/>
  <c r="Q160"/>
  <c r="Q161"/>
  <c r="Q163"/>
  <c r="Q164"/>
  <c r="Q165"/>
  <c r="Q167"/>
  <c r="Q168"/>
  <c r="Q169"/>
  <c r="Q171"/>
  <c r="Q172"/>
  <c r="Q173"/>
  <c r="Q174"/>
  <c r="Q175"/>
  <c r="Q177"/>
  <c r="Q178"/>
  <c r="Q179"/>
  <c r="Q180"/>
  <c r="Q182"/>
  <c r="Q183"/>
  <c r="Q184"/>
  <c r="Q185"/>
  <c r="Q190"/>
  <c r="Q191"/>
  <c r="Q192"/>
  <c r="Q194"/>
  <c r="Q195"/>
  <c r="Q196"/>
  <c r="Q198"/>
  <c r="Q199"/>
  <c r="Q200"/>
  <c r="Q201"/>
  <c r="Q202"/>
  <c r="Q203"/>
  <c r="Q204"/>
  <c r="Q205"/>
  <c r="Q206"/>
  <c r="Q208"/>
  <c r="Q209"/>
  <c r="Q210"/>
  <c r="Q212"/>
  <c r="Q213"/>
  <c r="Q214"/>
  <c r="Q216"/>
  <c r="Q217"/>
  <c r="Q218"/>
  <c r="Q220"/>
  <c r="Q228"/>
  <c r="Q229"/>
  <c r="Q231"/>
  <c r="Q232"/>
  <c r="Q233"/>
  <c r="Q234"/>
  <c r="Q235"/>
  <c r="Q236"/>
  <c r="Q238"/>
  <c r="Q239"/>
  <c r="Q241"/>
  <c r="Q243"/>
  <c r="Q244"/>
  <c r="Q245"/>
  <c r="Q246"/>
  <c r="Q247"/>
  <c r="Q248"/>
  <c r="Q249"/>
  <c r="Q251"/>
  <c r="Q252"/>
  <c r="Q253"/>
  <c r="Q254"/>
  <c r="Q256"/>
  <c r="Q257"/>
  <c r="Q259"/>
  <c r="Q260"/>
  <c r="Q261"/>
  <c r="Q263"/>
  <c r="Q265"/>
  <c r="Q266"/>
  <c r="Q268"/>
  <c r="Q269"/>
  <c r="Q270"/>
  <c r="O10"/>
  <c r="Q221"/>
  <c r="Q222"/>
  <c r="Q224"/>
  <c r="H91"/>
  <c r="O13"/>
  <c r="Q88"/>
  <c r="O189"/>
  <c r="Q188"/>
  <c r="Q189" s="1"/>
  <c r="O227"/>
  <c r="Q226"/>
  <c r="Q227" s="1"/>
  <c r="O275"/>
  <c r="Q274"/>
  <c r="Q275" s="1"/>
  <c r="Q83"/>
  <c r="Q272"/>
  <c r="Q276"/>
  <c r="Q277"/>
  <c r="Q278"/>
  <c r="Q279"/>
  <c r="Q280"/>
  <c r="Q281"/>
  <c r="Q282"/>
  <c r="Q283"/>
  <c r="Q284"/>
  <c r="Q285"/>
  <c r="Q286"/>
  <c r="Q287"/>
  <c r="Q288"/>
  <c r="Q289"/>
  <c r="Q290"/>
  <c r="Q291"/>
  <c r="C273"/>
  <c r="D273"/>
  <c r="H197"/>
  <c r="H207"/>
  <c r="E166"/>
  <c r="H95"/>
  <c r="E240"/>
  <c r="H158"/>
  <c r="E119"/>
  <c r="E211"/>
  <c r="E258"/>
  <c r="E215"/>
  <c r="E230"/>
  <c r="H162"/>
  <c r="H119"/>
  <c r="E181"/>
  <c r="K115"/>
  <c r="P100"/>
  <c r="E144"/>
  <c r="E237"/>
  <c r="H250"/>
  <c r="H267"/>
  <c r="H296"/>
  <c r="E106"/>
  <c r="K162"/>
  <c r="K197"/>
  <c r="K262"/>
  <c r="H170"/>
  <c r="K240"/>
  <c r="E141"/>
  <c r="E158"/>
  <c r="E186"/>
  <c r="E207"/>
  <c r="E250"/>
  <c r="E267"/>
  <c r="K170"/>
  <c r="K186"/>
  <c r="K237"/>
  <c r="K258"/>
  <c r="E148"/>
  <c r="K215"/>
  <c r="E162"/>
  <c r="P158"/>
  <c r="H176"/>
  <c r="K211"/>
  <c r="H166"/>
  <c r="K176"/>
  <c r="K166"/>
  <c r="H193"/>
  <c r="K230"/>
  <c r="K112"/>
  <c r="K181"/>
  <c r="K193"/>
  <c r="H223"/>
  <c r="E296"/>
  <c r="H186"/>
  <c r="H219"/>
  <c r="K158"/>
  <c r="H141"/>
  <c r="H144"/>
  <c r="H148"/>
  <c r="H181"/>
  <c r="E170"/>
  <c r="E176"/>
  <c r="Q57"/>
  <c r="K141"/>
  <c r="K144"/>
  <c r="K148"/>
  <c r="K100"/>
  <c r="K109"/>
  <c r="E193"/>
  <c r="E197"/>
  <c r="H211"/>
  <c r="H215"/>
  <c r="K219"/>
  <c r="K223"/>
  <c r="H230"/>
  <c r="H237"/>
  <c r="H240"/>
  <c r="Q75"/>
  <c r="E219"/>
  <c r="E223"/>
  <c r="P197"/>
  <c r="K119"/>
  <c r="K136"/>
  <c r="H103"/>
  <c r="P106"/>
  <c r="K91"/>
  <c r="K127"/>
  <c r="Q37"/>
  <c r="Q53"/>
  <c r="E115"/>
  <c r="O181"/>
  <c r="O148"/>
  <c r="O240"/>
  <c r="O144"/>
  <c r="Q36"/>
  <c r="P35"/>
  <c r="P77"/>
  <c r="H100"/>
  <c r="H255"/>
  <c r="Q48"/>
  <c r="G225"/>
  <c r="E271"/>
  <c r="H271"/>
  <c r="M264"/>
  <c r="Q34"/>
  <c r="Q56"/>
  <c r="O124"/>
  <c r="O136"/>
  <c r="P141"/>
  <c r="O127"/>
  <c r="O176"/>
  <c r="O219"/>
  <c r="P219"/>
  <c r="P181"/>
  <c r="O112"/>
  <c r="L264"/>
  <c r="Q22"/>
  <c r="P73"/>
  <c r="Q78"/>
  <c r="Q44"/>
  <c r="K95"/>
  <c r="K124"/>
  <c r="I264"/>
  <c r="K106"/>
  <c r="Q63"/>
  <c r="O67"/>
  <c r="P95"/>
  <c r="O267"/>
  <c r="P38"/>
  <c r="P267"/>
  <c r="K271"/>
  <c r="K273" s="1"/>
  <c r="Q47"/>
  <c r="Q59"/>
  <c r="Q79"/>
  <c r="K103"/>
  <c r="P61"/>
  <c r="I137"/>
  <c r="Q68"/>
  <c r="H127"/>
  <c r="P144"/>
  <c r="O223"/>
  <c r="P70"/>
  <c r="O197"/>
  <c r="Q15"/>
  <c r="Q24"/>
  <c r="Q28"/>
  <c r="P41"/>
  <c r="P58"/>
  <c r="Q295"/>
  <c r="P64"/>
  <c r="G91"/>
  <c r="H106"/>
  <c r="O170"/>
  <c r="P215"/>
  <c r="Q40"/>
  <c r="H115"/>
  <c r="O193"/>
  <c r="O230"/>
  <c r="P258"/>
  <c r="Q42"/>
  <c r="Q52"/>
  <c r="P67"/>
  <c r="Q72"/>
  <c r="Q23"/>
  <c r="Q26"/>
  <c r="Q32"/>
  <c r="Q66"/>
  <c r="F225"/>
  <c r="P27"/>
  <c r="O215"/>
  <c r="Q33"/>
  <c r="O41"/>
  <c r="Q43"/>
  <c r="Q60"/>
  <c r="E100"/>
  <c r="E112"/>
  <c r="O115"/>
  <c r="P262"/>
  <c r="P271"/>
  <c r="P273" s="1"/>
  <c r="P223"/>
  <c r="Q39"/>
  <c r="Q62"/>
  <c r="P103"/>
  <c r="O119"/>
  <c r="P162"/>
  <c r="P176"/>
  <c r="P193"/>
  <c r="C242"/>
  <c r="O237"/>
  <c r="E255"/>
  <c r="C264"/>
  <c r="E109"/>
  <c r="P207"/>
  <c r="O211"/>
  <c r="P237"/>
  <c r="O258"/>
  <c r="Q69"/>
  <c r="O100"/>
  <c r="E127"/>
  <c r="P166"/>
  <c r="P211"/>
  <c r="O250"/>
  <c r="Q46"/>
  <c r="P84"/>
  <c r="O186"/>
  <c r="P31"/>
  <c r="Q12"/>
  <c r="Q18"/>
  <c r="Q30"/>
  <c r="O45"/>
  <c r="O51"/>
  <c r="Q76"/>
  <c r="E124"/>
  <c r="E136"/>
  <c r="P230"/>
  <c r="Q11"/>
  <c r="Q17"/>
  <c r="Q21"/>
  <c r="Q50"/>
  <c r="P81"/>
  <c r="H109"/>
  <c r="P186"/>
  <c r="J225"/>
  <c r="K255"/>
  <c r="P19"/>
  <c r="I91"/>
  <c r="P112"/>
  <c r="P124"/>
  <c r="M137"/>
  <c r="F187"/>
  <c r="C187"/>
  <c r="O207"/>
  <c r="L225"/>
  <c r="P240"/>
  <c r="F264"/>
  <c r="D264"/>
  <c r="Q29"/>
  <c r="P54"/>
  <c r="Q74"/>
  <c r="P87"/>
  <c r="D187"/>
  <c r="P189"/>
  <c r="M225"/>
  <c r="K250"/>
  <c r="O255"/>
  <c r="J91"/>
  <c r="L91"/>
  <c r="D242"/>
  <c r="P255"/>
  <c r="G264"/>
  <c r="O271"/>
  <c r="O273" s="1"/>
  <c r="Q25"/>
  <c r="Q65"/>
  <c r="O70"/>
  <c r="M91"/>
  <c r="P109"/>
  <c r="G187"/>
  <c r="K296"/>
  <c r="E103"/>
  <c r="O106"/>
  <c r="H136"/>
  <c r="C137"/>
  <c r="O162"/>
  <c r="G242"/>
  <c r="E262"/>
  <c r="J264"/>
  <c r="Q14"/>
  <c r="O27"/>
  <c r="Q80"/>
  <c r="C91"/>
  <c r="L137"/>
  <c r="D137"/>
  <c r="I187"/>
  <c r="I225"/>
  <c r="F242"/>
  <c r="I242"/>
  <c r="H262"/>
  <c r="J137"/>
  <c r="P16"/>
  <c r="O54"/>
  <c r="O73"/>
  <c r="O158"/>
  <c r="J187"/>
  <c r="C225"/>
  <c r="J242"/>
  <c r="P296"/>
  <c r="Q20"/>
  <c r="O31"/>
  <c r="Q49"/>
  <c r="F137"/>
  <c r="O166"/>
  <c r="L187"/>
  <c r="D225"/>
  <c r="L242"/>
  <c r="H258"/>
  <c r="K267"/>
  <c r="Q55"/>
  <c r="Q71"/>
  <c r="F91"/>
  <c r="E95"/>
  <c r="H112"/>
  <c r="H124"/>
  <c r="P136"/>
  <c r="G137"/>
  <c r="P148"/>
  <c r="M187"/>
  <c r="M242"/>
  <c r="O262"/>
  <c r="Q9"/>
  <c r="Q8"/>
  <c r="P45"/>
  <c r="O64"/>
  <c r="O77"/>
  <c r="P51"/>
  <c r="O61"/>
  <c r="O87"/>
  <c r="P115"/>
  <c r="P119"/>
  <c r="P127"/>
  <c r="Q297"/>
  <c r="Q298" s="1"/>
  <c r="O16"/>
  <c r="O35"/>
  <c r="O58"/>
  <c r="O84"/>
  <c r="O109"/>
  <c r="O141"/>
  <c r="O19"/>
  <c r="O38"/>
  <c r="O81"/>
  <c r="O95"/>
  <c r="O103"/>
  <c r="P250"/>
  <c r="O296"/>
  <c r="E273" l="1"/>
  <c r="H273"/>
  <c r="E91"/>
  <c r="N91"/>
  <c r="Q267"/>
  <c r="Q240"/>
  <c r="Q230"/>
  <c r="Q170"/>
  <c r="Q124"/>
  <c r="Q119"/>
  <c r="Q100"/>
  <c r="Q271"/>
  <c r="Q273" s="1"/>
  <c r="Q211"/>
  <c r="Q197"/>
  <c r="Q193"/>
  <c r="Q144"/>
  <c r="Q112"/>
  <c r="Q106"/>
  <c r="Q95"/>
  <c r="Q87"/>
  <c r="Q148"/>
  <c r="Q84"/>
  <c r="Q258"/>
  <c r="Q255"/>
  <c r="Q237"/>
  <c r="Q162"/>
  <c r="Q136"/>
  <c r="Q127"/>
  <c r="Q219"/>
  <c r="Q215"/>
  <c r="Q181"/>
  <c r="Q166"/>
  <c r="Q141"/>
  <c r="Q115"/>
  <c r="Q109"/>
  <c r="Q103"/>
  <c r="Q223"/>
  <c r="Q250"/>
  <c r="Q262"/>
  <c r="Q207"/>
  <c r="Q186"/>
  <c r="Q176"/>
  <c r="Q158"/>
  <c r="Q13"/>
  <c r="D299"/>
  <c r="G299"/>
  <c r="M299"/>
  <c r="F299"/>
  <c r="L299"/>
  <c r="C299"/>
  <c r="I299"/>
  <c r="J299"/>
  <c r="H242"/>
  <c r="Q38"/>
  <c r="K137"/>
  <c r="Q58"/>
  <c r="Q64"/>
  <c r="Q54"/>
  <c r="Q45"/>
  <c r="E187"/>
  <c r="H225"/>
  <c r="K242"/>
  <c r="O242"/>
  <c r="E242"/>
  <c r="H264"/>
  <c r="E264"/>
  <c r="K187"/>
  <c r="H187"/>
  <c r="K264"/>
  <c r="K225"/>
  <c r="E137"/>
  <c r="Q70"/>
  <c r="Q81"/>
  <c r="Q61"/>
  <c r="Q16"/>
  <c r="Q19"/>
  <c r="Q67"/>
  <c r="Q35"/>
  <c r="H137"/>
  <c r="Q77"/>
  <c r="O264"/>
  <c r="Q27"/>
  <c r="Q41"/>
  <c r="P225"/>
  <c r="Q73"/>
  <c r="P242"/>
  <c r="P187"/>
  <c r="O225"/>
  <c r="P264"/>
  <c r="P91"/>
  <c r="Q31"/>
  <c r="E225"/>
  <c r="P137"/>
  <c r="Q10"/>
  <c r="Q51"/>
  <c r="O187"/>
  <c r="O137"/>
  <c r="O91"/>
  <c r="Q242" l="1"/>
  <c r="Q225"/>
  <c r="Q137"/>
  <c r="Q187"/>
  <c r="Q264"/>
  <c r="Q91"/>
  <c r="O299"/>
  <c r="K299"/>
  <c r="H299"/>
  <c r="P299"/>
  <c r="E299"/>
  <c r="Q296" l="1"/>
  <c r="Q299" s="1"/>
  <c r="Q301" s="1"/>
  <c r="N296" l="1"/>
  <c r="N299" s="1"/>
</calcChain>
</file>

<file path=xl/sharedStrings.xml><?xml version="1.0" encoding="utf-8"?>
<sst xmlns="http://schemas.openxmlformats.org/spreadsheetml/2006/main" count="429" uniqueCount="288">
  <si>
    <t>Sl.No.</t>
  </si>
  <si>
    <t>Name of the Unit/AICRP/Nwtwork Project/ATARI etc.</t>
  </si>
  <si>
    <t>Other than NEH &amp; TSP</t>
  </si>
  <si>
    <t>NEH</t>
  </si>
  <si>
    <t>TSP</t>
  </si>
  <si>
    <t>SCSP</t>
  </si>
  <si>
    <t xml:space="preserve">Grand Total </t>
  </si>
  <si>
    <t>Grant in Aid component</t>
  </si>
  <si>
    <t xml:space="preserve">Total </t>
  </si>
  <si>
    <t xml:space="preserve">General </t>
  </si>
  <si>
    <t xml:space="preserve">Capital </t>
  </si>
  <si>
    <t>Capital</t>
  </si>
  <si>
    <t>Total General</t>
  </si>
  <si>
    <t xml:space="preserve"> Capital</t>
  </si>
  <si>
    <t>Grand total-General + Capital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</si>
  <si>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</si>
  <si>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</si>
  <si>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</si>
  <si>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</si>
  <si>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</si>
  <si>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</si>
  <si>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</si>
  <si>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</si>
  <si>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</si>
  <si>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</si>
  <si>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>CRP On Hybrid Technology, IARI, New Delhi</t>
  </si>
  <si>
    <t>CRP On Molecular  Breeding,  IARI, New Delhi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</si>
  <si>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</si>
  <si>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</si>
  <si>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</si>
  <si>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</si>
  <si>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</si>
  <si>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</si>
  <si>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</si>
  <si>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</si>
  <si>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</si>
  <si>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</si>
  <si>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</si>
  <si>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</si>
  <si>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</si>
  <si>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</si>
  <si>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</si>
  <si>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AICRP on Crop Pest Management(soil arthropod, agri. acrology, vertebrate pest management)</t>
  </si>
  <si>
    <t>AINP on Emerging Pests (UG 99, Wheat Blast, Sclerotinia Stem stem rot, red rot, locust, fall Army Worm)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</si>
  <si>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</si>
  <si>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</si>
  <si>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</si>
  <si>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</si>
  <si>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</si>
  <si>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NRC Plant Biotechnology, New Delhi</t>
  </si>
  <si>
    <t>DR &amp; MR, Bharatpur</t>
  </si>
  <si>
    <t>AICRP on R&amp;M, DR &amp; MR, Bharatpur</t>
  </si>
  <si>
    <t>IIMR, Hyderabad</t>
  </si>
  <si>
    <t>AICRP on Sorghum and Millets, IIMR, Hyd.</t>
  </si>
  <si>
    <t>DSR, Indore</t>
  </si>
  <si>
    <t xml:space="preserve">AICRP on Soyabean, Indore 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</si>
  <si>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</si>
  <si>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</si>
  <si>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</si>
  <si>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</si>
  <si>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</si>
  <si>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</si>
  <si>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</si>
  <si>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</si>
  <si>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</si>
  <si>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</si>
  <si>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</si>
  <si>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</si>
  <si>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</si>
  <si>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</si>
  <si>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</si>
  <si>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>National Centre for Honey Bees and Pollinator Research Morena, MP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</si>
  <si>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</si>
  <si>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</si>
  <si>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</si>
  <si>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</si>
  <si>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</si>
  <si>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</si>
  <si>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</si>
  <si>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</si>
  <si>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</si>
  <si>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</si>
  <si>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</si>
  <si>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</si>
  <si>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</si>
  <si>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</si>
  <si>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</si>
  <si>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</si>
  <si>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</si>
  <si>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</si>
  <si>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</si>
  <si>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</si>
  <si>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</si>
  <si>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</si>
  <si>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</si>
  <si>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</si>
  <si>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</si>
  <si>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</si>
  <si>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</si>
  <si>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</si>
  <si>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</si>
  <si>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</si>
  <si>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</si>
  <si>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</si>
  <si>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</si>
  <si>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</si>
  <si>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</si>
  <si>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</si>
  <si>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</si>
  <si>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</si>
  <si>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</si>
  <si>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</si>
  <si>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</si>
  <si>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</si>
  <si>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</si>
  <si>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</si>
  <si>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</si>
  <si>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</si>
  <si>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</si>
  <si>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</si>
  <si>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</si>
  <si>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</si>
  <si>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</si>
  <si>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</si>
  <si>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</si>
  <si>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</si>
  <si>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</si>
  <si>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</si>
  <si>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</si>
  <si>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</si>
  <si>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</si>
  <si>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</si>
  <si>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</si>
  <si>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</si>
  <si>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</si>
  <si>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</si>
  <si>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</si>
  <si>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</si>
  <si>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</si>
  <si>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</si>
  <si>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</si>
  <si>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</si>
  <si>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</si>
  <si>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</si>
  <si>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</si>
  <si>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</si>
  <si>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</si>
  <si>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</si>
  <si>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</si>
  <si>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</si>
  <si>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</si>
  <si>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</si>
  <si>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</si>
  <si>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</si>
  <si>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</si>
  <si>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</si>
  <si>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</si>
  <si>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</si>
  <si>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</si>
  <si>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</si>
  <si>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</si>
  <si>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</si>
  <si>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</si>
  <si>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</si>
  <si>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</si>
  <si>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</si>
  <si>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</si>
  <si>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</si>
  <si>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</si>
  <si>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</si>
  <si>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</si>
  <si>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</si>
  <si>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</si>
  <si>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</si>
  <si>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</si>
  <si>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</si>
  <si>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</si>
  <si>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</si>
  <si>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</si>
  <si>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</si>
  <si>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</si>
  <si>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</si>
  <si>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</si>
  <si>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</si>
  <si>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</si>
  <si>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</si>
  <si>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</si>
  <si>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</si>
  <si>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</si>
  <si>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</si>
  <si>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</si>
  <si>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</si>
  <si>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</si>
  <si>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</si>
  <si>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</si>
  <si>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</si>
  <si>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</si>
  <si>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</si>
  <si>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</si>
  <si>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</si>
  <si>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</si>
  <si>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</si>
  <si>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</si>
  <si>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</si>
  <si>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</si>
  <si>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</si>
  <si>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</si>
  <si>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</si>
  <si>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NINFET, Kolkata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</si>
  <si>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</si>
  <si>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</si>
  <si>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</si>
  <si>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</si>
  <si>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</si>
  <si>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</si>
  <si>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</si>
  <si>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</si>
  <si>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</si>
  <si>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>PIU, NASF</t>
  </si>
  <si>
    <t>TOTAL NASF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</si>
  <si>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</si>
  <si>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</si>
  <si>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</si>
  <si>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</si>
  <si>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</si>
  <si>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</si>
  <si>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</si>
  <si>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</si>
  <si>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</si>
  <si>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</si>
  <si>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</si>
  <si>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</si>
  <si>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FARMER FIRST</t>
  </si>
  <si>
    <t>ARYA</t>
  </si>
  <si>
    <t>NETWORK PROJECT</t>
  </si>
  <si>
    <t>DISASTER MGMT.</t>
  </si>
  <si>
    <t>TOTAL AGRICULTURAL EXTENSION</t>
  </si>
  <si>
    <t>NAHEP (EAP)</t>
  </si>
  <si>
    <t>Total NAHEP</t>
  </si>
  <si>
    <t>GRAND TOTAL</t>
  </si>
  <si>
    <t>CRP on Biofortification, IIRR, Hyderabad</t>
  </si>
  <si>
    <t>AICRP on Kharif Pulses(Pigeonpea, mubgbean, urdbean, lathyrus, rajmash, cowpea arid lagumes)</t>
  </si>
  <si>
    <t>IISR, Indore</t>
  </si>
  <si>
    <t>AICRP on Sugercane, IISR, Lucknow</t>
  </si>
  <si>
    <t xml:space="preserve">AICRP on Nematode in cropping system, IARI, New Delhi </t>
  </si>
  <si>
    <t>AICRP-Honeybees and Pollinators, New Delhi</t>
  </si>
  <si>
    <t>ARYA (HQ)</t>
  </si>
  <si>
    <t>Agricultural Extension</t>
  </si>
  <si>
    <t>Other Programme of EFC</t>
  </si>
  <si>
    <t>OTHER THAN NEH TSP SCSP BE 2022-23</t>
  </si>
  <si>
    <t xml:space="preserve">GENERAL </t>
  </si>
  <si>
    <t>CAPITAL</t>
  </si>
  <si>
    <t>SOCIETIES/AWARD</t>
  </si>
  <si>
    <t>INT. COOP - CGIAR</t>
  </si>
  <si>
    <t>HRM</t>
  </si>
  <si>
    <t>Publicity and Public Relations</t>
  </si>
  <si>
    <t>CERA</t>
  </si>
  <si>
    <t>SAP</t>
  </si>
  <si>
    <t>Disaster &amp; Emergency Fund</t>
  </si>
  <si>
    <t xml:space="preserve">ICT Research data Repository </t>
  </si>
  <si>
    <t>NAIF</t>
  </si>
  <si>
    <t>TOTAL ICAR HQRS.</t>
  </si>
  <si>
    <t xml:space="preserve">ICAR Hqrs. </t>
  </si>
  <si>
    <t>MONITORING&amp; EVALUATION OF PLAN SCHEMES IN RESPECT OF PIM</t>
  </si>
  <si>
    <t>TOTAL</t>
  </si>
  <si>
    <t>BUDGET ESTIMATES 2022-23</t>
  </si>
  <si>
    <t>RESERVE</t>
  </si>
  <si>
    <t xml:space="preserve">APRIL TO JUNE release 2022 </t>
  </si>
  <si>
    <t>icar hr release</t>
  </si>
  <si>
    <t>general</t>
  </si>
  <si>
    <t>capital</t>
  </si>
  <si>
    <t>KVK PORTAL</t>
  </si>
  <si>
    <t>REVISED BE 2022-23</t>
  </si>
  <si>
    <t>revise be 13/6/2022</t>
  </si>
  <si>
    <t>ARYA HQ (DKMA)</t>
  </si>
  <si>
    <t>APRIL-JUNE</t>
  </si>
  <si>
    <t>ARYA REL APR-SEPT</t>
  </si>
  <si>
    <t>NEH FFP BE</t>
  </si>
  <si>
    <t>RELEASE NEH</t>
  </si>
  <si>
    <t>TSP FFP BE</t>
  </si>
  <si>
    <t>RELEASE TSP</t>
  </si>
  <si>
    <t xml:space="preserve">July-sept release 2022 </t>
  </si>
  <si>
    <t xml:space="preserve">APR-SEPTRELEASE </t>
  </si>
  <si>
    <t>NAME OF UNIT</t>
  </si>
  <si>
    <t>FARMER FIRST BE</t>
  </si>
  <si>
    <t>(RS. IN LAKH)</t>
  </si>
  <si>
    <t>july-sept</t>
  </si>
  <si>
    <t>(rs in lakh)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</si>
</sst>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imes New Roman"/>
      <family val="1"/>
    </font>
    <font>
      <sz val="14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07">
    <xf numFmtId="0" fontId="0" fillId="0" borderId="0" xfId="0"/>
    <xf numFmtId="2" fontId="2" fillId="2" borderId="0" xfId="0" applyNumberFormat="1" applyFont="1" applyFill="1" applyAlignment="1" applyProtection="1">
      <alignment vertical="top"/>
    </xf>
    <xf numFmtId="164" fontId="2" fillId="2" borderId="0" xfId="0" applyNumberFormat="1" applyFont="1" applyFill="1" applyAlignment="1" applyProtection="1">
      <alignment vertical="top"/>
    </xf>
    <xf numFmtId="2" fontId="4" fillId="2" borderId="0" xfId="0" applyNumberFormat="1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vertical="top" wrapText="1"/>
    </xf>
    <xf numFmtId="2" fontId="5" fillId="2" borderId="0" xfId="0" applyNumberFormat="1" applyFont="1" applyFill="1" applyBorder="1" applyAlignment="1" applyProtection="1">
      <alignment vertical="top"/>
    </xf>
    <xf numFmtId="2" fontId="6" fillId="2" borderId="0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7" fillId="3" borderId="1" xfId="0" applyFont="1" applyFill="1" applyBorder="1" applyAlignment="1" applyProtection="1">
      <alignment vertical="top" wrapText="1"/>
    </xf>
    <xf numFmtId="2" fontId="8" fillId="3" borderId="1" xfId="0" applyNumberFormat="1" applyFont="1" applyFill="1" applyBorder="1" applyAlignment="1" applyProtection="1">
      <alignment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vertical="top"/>
    </xf>
    <xf numFmtId="2" fontId="10" fillId="3" borderId="1" xfId="0" applyNumberFormat="1" applyFont="1" applyFill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12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vertical="top"/>
    </xf>
    <xf numFmtId="0" fontId="10" fillId="0" borderId="1" xfId="0" applyNumberFormat="1" applyFont="1" applyBorder="1" applyAlignment="1" applyProtection="1">
      <alignment horizontal="center" vertical="top"/>
    </xf>
    <xf numFmtId="2" fontId="10" fillId="0" borderId="1" xfId="0" applyNumberFormat="1" applyFont="1" applyBorder="1" applyAlignment="1" applyProtection="1">
      <alignment vertical="top" wrapText="1"/>
    </xf>
    <xf numFmtId="2" fontId="10" fillId="0" borderId="1" xfId="0" applyNumberFormat="1" applyFont="1" applyBorder="1" applyAlignment="1" applyProtection="1">
      <alignment vertical="top"/>
      <protection locked="0"/>
    </xf>
    <xf numFmtId="2" fontId="10" fillId="0" borderId="1" xfId="0" applyNumberFormat="1" applyFont="1" applyBorder="1"/>
    <xf numFmtId="2" fontId="9" fillId="3" borderId="1" xfId="0" applyNumberFormat="1" applyFont="1" applyFill="1" applyBorder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8" fillId="0" borderId="1" xfId="0" applyNumberFormat="1" applyFont="1" applyBorder="1" applyAlignment="1" applyProtection="1">
      <alignment horizontal="center" vertical="top"/>
    </xf>
    <xf numFmtId="2" fontId="8" fillId="0" borderId="1" xfId="0" applyNumberFormat="1" applyFont="1" applyBorder="1" applyAlignment="1" applyProtection="1">
      <alignment vertical="top" wrapText="1"/>
    </xf>
    <xf numFmtId="2" fontId="8" fillId="0" borderId="1" xfId="0" applyNumberFormat="1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</xf>
    <xf numFmtId="2" fontId="10" fillId="2" borderId="1" xfId="0" applyNumberFormat="1" applyFont="1" applyFill="1" applyBorder="1" applyAlignment="1" applyProtection="1">
      <alignment vertical="top"/>
      <protection locked="0"/>
    </xf>
    <xf numFmtId="2" fontId="8" fillId="2" borderId="1" xfId="0" applyNumberFormat="1" applyFont="1" applyFill="1" applyBorder="1" applyAlignment="1" applyProtection="1">
      <alignment vertical="top"/>
      <protection locked="0"/>
    </xf>
    <xf numFmtId="2" fontId="8" fillId="4" borderId="1" xfId="0" applyNumberFormat="1" applyFont="1" applyFill="1" applyBorder="1" applyAlignment="1" applyProtection="1">
      <alignment vertical="top"/>
      <protection locked="0"/>
    </xf>
    <xf numFmtId="2" fontId="13" fillId="0" borderId="1" xfId="0" applyNumberFormat="1" applyFont="1" applyBorder="1" applyAlignment="1" applyProtection="1">
      <alignment vertical="top" wrapText="1"/>
    </xf>
    <xf numFmtId="2" fontId="10" fillId="2" borderId="1" xfId="0" applyNumberFormat="1" applyFont="1" applyFill="1" applyBorder="1" applyAlignment="1" applyProtection="1">
      <alignment vertical="top" wrapText="1"/>
    </xf>
    <xf numFmtId="2" fontId="14" fillId="5" borderId="1" xfId="0" applyNumberFormat="1" applyFont="1" applyFill="1" applyBorder="1" applyAlignment="1">
      <alignment horizontal="left" vertical="top" wrapText="1"/>
    </xf>
    <xf numFmtId="2" fontId="15" fillId="5" borderId="1" xfId="0" applyNumberFormat="1" applyFont="1" applyFill="1" applyBorder="1" applyAlignment="1">
      <alignment horizontal="left" vertical="top" wrapText="1"/>
    </xf>
    <xf numFmtId="2" fontId="8" fillId="2" borderId="1" xfId="0" applyNumberFormat="1" applyFont="1" applyFill="1" applyBorder="1" applyAlignment="1" applyProtection="1">
      <alignment vertical="top" wrapText="1"/>
    </xf>
    <xf numFmtId="0" fontId="8" fillId="6" borderId="1" xfId="0" applyNumberFormat="1" applyFont="1" applyFill="1" applyBorder="1" applyAlignment="1" applyProtection="1">
      <alignment horizontal="center" vertical="top"/>
    </xf>
    <xf numFmtId="2" fontId="17" fillId="7" borderId="1" xfId="0" applyNumberFormat="1" applyFont="1" applyFill="1" applyBorder="1" applyAlignment="1" applyProtection="1">
      <alignment vertical="top" wrapText="1"/>
    </xf>
    <xf numFmtId="2" fontId="8" fillId="6" borderId="1" xfId="0" applyNumberFormat="1" applyFont="1" applyFill="1" applyBorder="1" applyAlignment="1" applyProtection="1">
      <alignment vertical="top"/>
    </xf>
    <xf numFmtId="0" fontId="5" fillId="6" borderId="0" xfId="0" applyFont="1" applyFill="1" applyAlignment="1" applyProtection="1">
      <alignment vertical="top"/>
    </xf>
    <xf numFmtId="2" fontId="10" fillId="2" borderId="1" xfId="0" applyNumberFormat="1" applyFont="1" applyFill="1" applyBorder="1" applyAlignment="1" applyProtection="1">
      <alignment vertical="top"/>
    </xf>
    <xf numFmtId="0" fontId="10" fillId="2" borderId="1" xfId="0" applyNumberFormat="1" applyFont="1" applyFill="1" applyBorder="1" applyAlignment="1" applyProtection="1">
      <alignment horizontal="center" vertical="top"/>
    </xf>
    <xf numFmtId="2" fontId="8" fillId="6" borderId="1" xfId="0" applyNumberFormat="1" applyFont="1" applyFill="1" applyBorder="1" applyAlignment="1" applyProtection="1">
      <alignment vertical="top" wrapText="1"/>
    </xf>
    <xf numFmtId="0" fontId="8" fillId="2" borderId="1" xfId="0" applyNumberFormat="1" applyFont="1" applyFill="1" applyBorder="1" applyAlignment="1" applyProtection="1">
      <alignment horizontal="center" vertical="top"/>
    </xf>
    <xf numFmtId="2" fontId="18" fillId="0" borderId="1" xfId="0" applyNumberFormat="1" applyFont="1" applyBorder="1" applyAlignment="1">
      <alignment vertical="top"/>
    </xf>
    <xf numFmtId="2" fontId="16" fillId="0" borderId="1" xfId="0" applyNumberFormat="1" applyFont="1" applyBorder="1" applyAlignment="1">
      <alignment vertical="top"/>
    </xf>
    <xf numFmtId="2" fontId="19" fillId="0" borderId="5" xfId="0" applyNumberFormat="1" applyFont="1" applyBorder="1" applyAlignment="1">
      <alignment horizontal="right" vertical="center"/>
    </xf>
    <xf numFmtId="2" fontId="8" fillId="2" borderId="1" xfId="0" applyNumberFormat="1" applyFont="1" applyFill="1" applyBorder="1" applyAlignment="1" applyProtection="1">
      <alignment vertical="top"/>
    </xf>
    <xf numFmtId="0" fontId="8" fillId="6" borderId="6" xfId="0" applyNumberFormat="1" applyFont="1" applyFill="1" applyBorder="1" applyAlignment="1" applyProtection="1">
      <alignment horizontal="center" vertical="top"/>
    </xf>
    <xf numFmtId="2" fontId="8" fillId="6" borderId="6" xfId="0" applyNumberFormat="1" applyFont="1" applyFill="1" applyBorder="1" applyAlignment="1" applyProtection="1">
      <alignment vertical="top" wrapText="1"/>
    </xf>
    <xf numFmtId="2" fontId="8" fillId="6" borderId="6" xfId="0" applyNumberFormat="1" applyFont="1" applyFill="1" applyBorder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 wrapText="1"/>
    </xf>
    <xf numFmtId="2" fontId="5" fillId="0" borderId="0" xfId="0" applyNumberFormat="1" applyFont="1" applyAlignment="1" applyProtection="1">
      <alignment vertical="top"/>
    </xf>
    <xf numFmtId="2" fontId="6" fillId="0" borderId="0" xfId="0" applyNumberFormat="1" applyFont="1" applyAlignment="1" applyProtection="1">
      <alignment vertical="top"/>
    </xf>
    <xf numFmtId="2" fontId="5" fillId="2" borderId="0" xfId="0" applyNumberFormat="1" applyFont="1" applyFill="1" applyAlignment="1" applyProtection="1">
      <alignment vertical="top"/>
    </xf>
    <xf numFmtId="2" fontId="20" fillId="3" borderId="0" xfId="0" applyNumberFormat="1" applyFont="1" applyFill="1" applyBorder="1" applyAlignment="1" applyProtection="1">
      <alignment vertical="top"/>
    </xf>
    <xf numFmtId="2" fontId="5" fillId="0" borderId="0" xfId="0" applyNumberFormat="1" applyFont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/>
    </xf>
    <xf numFmtId="0" fontId="7" fillId="3" borderId="1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0" fillId="0" borderId="1" xfId="0" applyBorder="1"/>
    <xf numFmtId="2" fontId="23" fillId="2" borderId="1" xfId="0" applyNumberFormat="1" applyFont="1" applyFill="1" applyBorder="1" applyAlignment="1" applyProtection="1">
      <alignment vertical="top"/>
    </xf>
    <xf numFmtId="2" fontId="10" fillId="7" borderId="1" xfId="0" applyNumberFormat="1" applyFont="1" applyFill="1" applyBorder="1" applyAlignment="1" applyProtection="1">
      <alignment vertical="top"/>
    </xf>
    <xf numFmtId="0" fontId="1" fillId="0" borderId="1" xfId="0" applyFont="1" applyBorder="1"/>
    <xf numFmtId="2" fontId="0" fillId="0" borderId="1" xfId="0" applyNumberFormat="1" applyBorder="1"/>
    <xf numFmtId="2" fontId="7" fillId="3" borderId="1" xfId="0" applyNumberFormat="1" applyFont="1" applyFill="1" applyBorder="1" applyAlignment="1" applyProtection="1">
      <alignment horizontal="center" vertical="top" wrapText="1"/>
    </xf>
    <xf numFmtId="2" fontId="5" fillId="0" borderId="1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0" fontId="1" fillId="0" borderId="0" xfId="0" applyFont="1"/>
    <xf numFmtId="2" fontId="5" fillId="0" borderId="1" xfId="0" applyNumberFormat="1" applyFont="1" applyBorder="1" applyAlignment="1" applyProtection="1">
      <alignment vertical="top"/>
    </xf>
    <xf numFmtId="2" fontId="5" fillId="7" borderId="1" xfId="0" applyNumberFormat="1" applyFont="1" applyFill="1" applyBorder="1" applyAlignment="1" applyProtection="1">
      <alignment vertical="top"/>
    </xf>
    <xf numFmtId="2" fontId="5" fillId="2" borderId="1" xfId="0" applyNumberFormat="1" applyFont="1" applyFill="1" applyBorder="1" applyAlignment="1" applyProtection="1">
      <alignment vertical="top"/>
    </xf>
    <xf numFmtId="2" fontId="6" fillId="0" borderId="1" xfId="0" applyNumberFormat="1" applyFont="1" applyBorder="1" applyAlignment="1" applyProtection="1">
      <alignment vertical="top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2" fontId="7" fillId="3" borderId="7" xfId="0" applyNumberFormat="1" applyFont="1" applyFill="1" applyBorder="1" applyAlignment="1" applyProtection="1">
      <alignment horizontal="center" vertical="top" wrapText="1"/>
    </xf>
    <xf numFmtId="2" fontId="7" fillId="3" borderId="8" xfId="0" applyNumberFormat="1" applyFont="1" applyFill="1" applyBorder="1" applyAlignment="1" applyProtection="1">
      <alignment horizontal="center" vertical="top" wrapText="1"/>
    </xf>
    <xf numFmtId="2" fontId="8" fillId="3" borderId="2" xfId="0" applyNumberFormat="1" applyFont="1" applyFill="1" applyBorder="1" applyAlignment="1" applyProtection="1">
      <alignment horizontal="center" vertical="top"/>
    </xf>
    <xf numFmtId="2" fontId="8" fillId="3" borderId="3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2" fontId="10" fillId="3" borderId="2" xfId="0" applyNumberFormat="1" applyFont="1" applyFill="1" applyBorder="1" applyAlignment="1" applyProtection="1">
      <alignment horizontal="center" vertical="top"/>
    </xf>
    <xf numFmtId="2" fontId="10" fillId="3" borderId="3" xfId="0" applyNumberFormat="1" applyFont="1" applyFill="1" applyBorder="1" applyAlignment="1" applyProtection="1">
      <alignment horizontal="center" vertical="top"/>
    </xf>
    <xf numFmtId="2" fontId="10" fillId="3" borderId="1" xfId="0" applyNumberFormat="1" applyFont="1" applyFill="1" applyBorder="1" applyAlignment="1" applyProtection="1">
      <alignment horizontal="center" vertical="top"/>
    </xf>
    <xf numFmtId="2" fontId="3" fillId="2" borderId="0" xfId="0" applyNumberFormat="1" applyFont="1" applyFill="1" applyAlignment="1" applyProtection="1">
      <alignment horizontal="center" vertical="top" wrapText="1"/>
    </xf>
    <xf numFmtId="0" fontId="7" fillId="3" borderId="1" xfId="0" applyFont="1" applyFill="1" applyBorder="1" applyAlignment="1" applyProtection="1">
      <alignment horizontal="center" vertical="top" wrapText="1"/>
    </xf>
    <xf numFmtId="2" fontId="8" fillId="3" borderId="4" xfId="0" applyNumberFormat="1" applyFont="1" applyFill="1" applyBorder="1" applyAlignment="1" applyProtection="1">
      <alignment horizontal="center" vertical="top"/>
    </xf>
    <xf numFmtId="2" fontId="9" fillId="3" borderId="2" xfId="0" applyNumberFormat="1" applyFont="1" applyFill="1" applyBorder="1" applyAlignment="1" applyProtection="1">
      <alignment horizontal="center" vertical="top"/>
    </xf>
    <xf numFmtId="2" fontId="9" fillId="3" borderId="3" xfId="0" applyNumberFormat="1" applyFont="1" applyFill="1" applyBorder="1" applyAlignment="1" applyProtection="1">
      <alignment horizontal="center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11" fillId="3" borderId="2" xfId="0" applyNumberFormat="1" applyFont="1" applyFill="1" applyBorder="1" applyAlignment="1" applyProtection="1">
      <alignment horizontal="center" vertical="top"/>
    </xf>
    <xf numFmtId="2" fontId="11" fillId="3" borderId="3" xfId="0" applyNumberFormat="1" applyFont="1" applyFill="1" applyBorder="1" applyAlignment="1" applyProtection="1">
      <alignment horizontal="center" vertical="top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6" fillId="2" borderId="9" xfId="0" applyNumberFormat="1" applyFont="1" applyFill="1" applyBorder="1" applyAlignment="1" applyProtection="1">
      <alignment horizontal="center" vertical="top"/>
    </xf>
    <xf numFmtId="2" fontId="0" fillId="8" borderId="1" xfId="0" applyNumberFormat="1" applyFill="1" applyBorder="1"/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AO736"/>
  <sheetViews>
    <sheetView view="pageBreakPreview" zoomScale="60" workbookViewId="0">
      <pane xSplit="2" ySplit="7" topLeftCell="J338" activePane="bottomRight" state="frozen"/>
      <selection pane="topRight" activeCell="C1" sqref="C1"/>
      <selection pane="bottomLeft" activeCell="A8" sqref="A8"/>
      <selection pane="bottomRight" activeCell="AA3" sqref="AA3:AG3"/>
    </sheetView>
  </sheetViews>
  <sheetFormatPr defaultColWidth="9.140625" defaultRowHeight="20.100000000000001" customHeight="1"/>
  <cols>
    <col min="1" max="1" width="5.5703125" style="53" customWidth="1"/>
    <col min="2" max="2" width="54.28515625" style="54" customWidth="1"/>
    <col min="3" max="3" width="17.85546875" style="55" customWidth="1"/>
    <col min="4" max="4" width="13.5703125" style="55" customWidth="1"/>
    <col min="5" max="5" width="13.5703125" style="56" customWidth="1"/>
    <col min="6" max="6" width="12.7109375" style="55" customWidth="1"/>
    <col min="7" max="7" width="11.85546875" style="57" customWidth="1"/>
    <col min="8" max="8" width="13.5703125" style="55" customWidth="1"/>
    <col min="9" max="9" width="11.42578125" style="55" customWidth="1"/>
    <col min="10" max="10" width="12.5703125" style="55" customWidth="1"/>
    <col min="11" max="11" width="15.5703125" style="55" customWidth="1"/>
    <col min="12" max="12" width="13.28515625" style="57" customWidth="1"/>
    <col min="13" max="13" width="12.28515625" style="57" customWidth="1"/>
    <col min="14" max="14" width="13.5703125" style="55" customWidth="1"/>
    <col min="15" max="15" width="14.5703125" style="55" customWidth="1"/>
    <col min="16" max="16" width="15.85546875" style="55" customWidth="1"/>
    <col min="17" max="17" width="18.140625" style="55" customWidth="1"/>
    <col min="18" max="18" width="12.7109375" style="55" customWidth="1"/>
    <col min="19" max="19" width="13" style="55" customWidth="1"/>
    <col min="20" max="22" width="10.85546875" style="55" bestFit="1" customWidth="1"/>
    <col min="23" max="23" width="9.42578125" style="55" bestFit="1" customWidth="1"/>
    <col min="24" max="24" width="10.85546875" style="55" bestFit="1" customWidth="1"/>
    <col min="25" max="25" width="9.42578125" style="55" bestFit="1" customWidth="1"/>
    <col min="26" max="26" width="12.5703125" style="55" bestFit="1" customWidth="1"/>
    <col min="27" max="27" width="12" style="55" customWidth="1"/>
    <col min="28" max="29" width="10.85546875" style="55" bestFit="1" customWidth="1"/>
    <col min="30" max="30" width="10.5703125" style="55" customWidth="1"/>
    <col min="31" max="31" width="13" style="55" customWidth="1"/>
    <col min="32" max="32" width="10.85546875" style="55" customWidth="1"/>
    <col min="33" max="33" width="10.85546875" style="55" bestFit="1" customWidth="1"/>
    <col min="34" max="34" width="13.28515625" style="55" customWidth="1"/>
    <col min="35" max="35" width="10.85546875" style="55" bestFit="1" customWidth="1"/>
    <col min="36" max="36" width="10.85546875" style="55" customWidth="1"/>
    <col min="37" max="37" width="11.28515625" style="55" customWidth="1"/>
    <col min="38" max="38" width="10.5703125" style="55" customWidth="1"/>
    <col min="39" max="39" width="9.42578125" style="55" bestFit="1" customWidth="1"/>
    <col min="40" max="40" width="11.85546875" style="55" customWidth="1"/>
    <col min="41" max="41" width="12.28515625" style="55" customWidth="1"/>
    <col min="42" max="16384" width="9.140625" style="25"/>
  </cols>
  <sheetData>
    <row r="1" spans="1:41" s="1" customFormat="1" ht="20.100000000000001" customHeight="1">
      <c r="L1" s="2"/>
    </row>
    <row r="2" spans="1:41" s="3" customFormat="1" ht="20.100000000000001" customHeight="1">
      <c r="A2" s="91" t="s">
        <v>265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Z2" s="55"/>
    </row>
    <row r="3" spans="1:41" s="8" customFormat="1" ht="28.5" customHeight="1">
      <c r="A3" s="4"/>
      <c r="B3" s="5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04" t="s">
        <v>272</v>
      </c>
      <c r="AB3" s="104"/>
      <c r="AC3" s="104"/>
      <c r="AD3" s="104"/>
      <c r="AE3" s="104"/>
      <c r="AF3" s="104"/>
      <c r="AG3" s="104"/>
      <c r="AH3" s="6"/>
      <c r="AI3" s="6"/>
      <c r="AJ3" s="6"/>
      <c r="AK3" s="6"/>
      <c r="AL3" s="6"/>
      <c r="AM3" s="6"/>
      <c r="AN3" s="6"/>
      <c r="AO3" s="6"/>
    </row>
    <row r="4" spans="1:41" s="12" customFormat="1" ht="19.5" customHeight="1">
      <c r="A4" s="92" t="s">
        <v>0</v>
      </c>
      <c r="B4" s="9" t="s">
        <v>1</v>
      </c>
      <c r="C4" s="85" t="s">
        <v>2</v>
      </c>
      <c r="D4" s="86"/>
      <c r="E4" s="93"/>
      <c r="F4" s="87" t="s">
        <v>3</v>
      </c>
      <c r="G4" s="87"/>
      <c r="H4" s="87"/>
      <c r="I4" s="85" t="s">
        <v>4</v>
      </c>
      <c r="J4" s="86"/>
      <c r="K4" s="93"/>
      <c r="L4" s="85" t="s">
        <v>5</v>
      </c>
      <c r="M4" s="86"/>
      <c r="N4" s="93"/>
      <c r="O4" s="11"/>
      <c r="P4" s="94" t="s">
        <v>6</v>
      </c>
      <c r="Q4" s="95"/>
      <c r="R4" s="85" t="s">
        <v>2</v>
      </c>
      <c r="S4" s="86"/>
      <c r="T4" s="87" t="s">
        <v>3</v>
      </c>
      <c r="U4" s="87"/>
      <c r="V4" s="85" t="s">
        <v>4</v>
      </c>
      <c r="W4" s="86"/>
      <c r="X4" s="85" t="s">
        <v>5</v>
      </c>
      <c r="Y4" s="86"/>
      <c r="Z4" s="85" t="s">
        <v>2</v>
      </c>
      <c r="AA4" s="86"/>
      <c r="AB4" s="87" t="s">
        <v>3</v>
      </c>
      <c r="AC4" s="87"/>
      <c r="AD4" s="85" t="s">
        <v>4</v>
      </c>
      <c r="AE4" s="86"/>
      <c r="AF4" s="85" t="s">
        <v>5</v>
      </c>
      <c r="AG4" s="86"/>
      <c r="AH4" s="85" t="s">
        <v>2</v>
      </c>
      <c r="AI4" s="86"/>
      <c r="AJ4" s="87" t="s">
        <v>3</v>
      </c>
      <c r="AK4" s="87"/>
      <c r="AL4" s="85" t="s">
        <v>4</v>
      </c>
      <c r="AM4" s="86"/>
      <c r="AN4" s="85" t="s">
        <v>5</v>
      </c>
      <c r="AO4" s="86"/>
    </row>
    <row r="5" spans="1:41" s="12" customFormat="1" ht="20.100000000000001" customHeight="1">
      <c r="A5" s="92"/>
      <c r="B5" s="9"/>
      <c r="C5" s="88" t="s">
        <v>7</v>
      </c>
      <c r="D5" s="89"/>
      <c r="E5" s="87" t="s">
        <v>8</v>
      </c>
      <c r="F5" s="90" t="s">
        <v>7</v>
      </c>
      <c r="G5" s="90"/>
      <c r="H5" s="96" t="s">
        <v>8</v>
      </c>
      <c r="I5" s="13" t="s">
        <v>7</v>
      </c>
      <c r="J5" s="13"/>
      <c r="K5" s="96" t="s">
        <v>8</v>
      </c>
      <c r="L5" s="13" t="s">
        <v>7</v>
      </c>
      <c r="M5" s="13"/>
      <c r="N5" s="87" t="s">
        <v>8</v>
      </c>
      <c r="O5" s="11"/>
      <c r="P5" s="97" t="s">
        <v>7</v>
      </c>
      <c r="Q5" s="98"/>
      <c r="R5" s="88" t="s">
        <v>7</v>
      </c>
      <c r="S5" s="89"/>
      <c r="T5" s="90" t="s">
        <v>7</v>
      </c>
      <c r="U5" s="90"/>
      <c r="V5" s="13" t="s">
        <v>7</v>
      </c>
      <c r="W5" s="13"/>
      <c r="X5" s="13" t="s">
        <v>7</v>
      </c>
      <c r="Y5" s="1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</row>
    <row r="6" spans="1:41" s="18" customFormat="1" ht="60.75" customHeight="1">
      <c r="A6" s="92"/>
      <c r="B6" s="9" t="s">
        <v>1</v>
      </c>
      <c r="C6" s="14" t="s">
        <v>9</v>
      </c>
      <c r="D6" s="14" t="s">
        <v>10</v>
      </c>
      <c r="E6" s="87"/>
      <c r="F6" s="14" t="s">
        <v>9</v>
      </c>
      <c r="G6" s="14" t="s">
        <v>11</v>
      </c>
      <c r="H6" s="96"/>
      <c r="I6" s="14" t="s">
        <v>9</v>
      </c>
      <c r="J6" s="14" t="s">
        <v>10</v>
      </c>
      <c r="K6" s="96"/>
      <c r="L6" s="14" t="s">
        <v>9</v>
      </c>
      <c r="M6" s="14" t="s">
        <v>10</v>
      </c>
      <c r="N6" s="87"/>
      <c r="O6" s="15" t="s">
        <v>12</v>
      </c>
      <c r="P6" s="16" t="s">
        <v>13</v>
      </c>
      <c r="Q6" s="17" t="s">
        <v>14</v>
      </c>
      <c r="R6" s="64" t="s">
        <v>9</v>
      </c>
      <c r="S6" s="64" t="s">
        <v>10</v>
      </c>
      <c r="T6" s="64" t="s">
        <v>9</v>
      </c>
      <c r="U6" s="64" t="s">
        <v>11</v>
      </c>
      <c r="V6" s="64" t="s">
        <v>9</v>
      </c>
      <c r="W6" s="64" t="s">
        <v>10</v>
      </c>
      <c r="X6" s="64" t="s">
        <v>9</v>
      </c>
      <c r="Y6" s="64" t="s">
        <v>10</v>
      </c>
      <c r="Z6" s="72" t="s">
        <v>9</v>
      </c>
      <c r="AA6" s="72" t="s">
        <v>10</v>
      </c>
      <c r="AB6" s="72" t="s">
        <v>9</v>
      </c>
      <c r="AC6" s="72" t="s">
        <v>11</v>
      </c>
      <c r="AD6" s="72" t="s">
        <v>9</v>
      </c>
      <c r="AE6" s="72" t="s">
        <v>10</v>
      </c>
      <c r="AF6" s="72" t="s">
        <v>9</v>
      </c>
      <c r="AG6" s="72" t="s">
        <v>10</v>
      </c>
      <c r="AH6" s="72" t="s">
        <v>9</v>
      </c>
      <c r="AI6" s="72" t="s">
        <v>10</v>
      </c>
      <c r="AJ6" s="72" t="s">
        <v>9</v>
      </c>
      <c r="AK6" s="72" t="s">
        <v>11</v>
      </c>
      <c r="AL6" s="72" t="s">
        <v>9</v>
      </c>
      <c r="AM6" s="72" t="s">
        <v>10</v>
      </c>
      <c r="AN6" s="72" t="s">
        <v>9</v>
      </c>
      <c r="AO6" s="72" t="s">
        <v>10</v>
      </c>
    </row>
    <row r="7" spans="1:41" s="63" customFormat="1" ht="60.75" customHeight="1">
      <c r="A7" s="62"/>
      <c r="B7" s="9"/>
      <c r="C7" s="60"/>
      <c r="D7" s="60"/>
      <c r="E7" s="61"/>
      <c r="F7" s="60"/>
      <c r="G7" s="60"/>
      <c r="H7" s="60"/>
      <c r="I7" s="60"/>
      <c r="J7" s="60"/>
      <c r="K7" s="60"/>
      <c r="L7" s="60"/>
      <c r="M7" s="60"/>
      <c r="N7" s="61"/>
      <c r="O7" s="15"/>
      <c r="P7" s="16"/>
      <c r="Q7" s="17"/>
      <c r="R7" s="83" t="s">
        <v>267</v>
      </c>
      <c r="S7" s="84"/>
      <c r="T7" s="84"/>
      <c r="U7" s="84"/>
      <c r="V7" s="84"/>
      <c r="W7" s="84"/>
      <c r="X7" s="84"/>
      <c r="Y7" s="84"/>
      <c r="Z7" s="74"/>
      <c r="AA7" s="74"/>
      <c r="AB7" s="74"/>
      <c r="AC7" s="74"/>
      <c r="AD7" s="74"/>
      <c r="AE7" s="74"/>
      <c r="AF7" s="74"/>
      <c r="AG7" s="74"/>
      <c r="AH7" s="83" t="s">
        <v>281</v>
      </c>
      <c r="AI7" s="84"/>
      <c r="AJ7" s="84"/>
      <c r="AK7" s="84"/>
      <c r="AL7" s="84"/>
      <c r="AM7" s="84"/>
      <c r="AN7" s="84"/>
      <c r="AO7" s="84"/>
    </row>
    <row r="8" spans="1:41" s="24" customFormat="1" ht="20.100000000000001" customHeight="1">
      <c r="A8" s="19">
        <v>1</v>
      </c>
      <c r="B8" s="20" t="s">
        <v>15</v>
      </c>
      <c r="C8" s="21">
        <v>700</v>
      </c>
      <c r="D8" s="21">
        <v>200</v>
      </c>
      <c r="E8" s="10">
        <f>C8+D8</f>
        <v>900</v>
      </c>
      <c r="F8" s="22">
        <v>7</v>
      </c>
      <c r="G8" s="22">
        <v>0</v>
      </c>
      <c r="H8" s="10">
        <f>F8+G8</f>
        <v>7</v>
      </c>
      <c r="I8" s="22">
        <v>24</v>
      </c>
      <c r="J8" s="22">
        <v>0</v>
      </c>
      <c r="K8" s="10">
        <f t="shared" ref="K8" si="0">I8+J8</f>
        <v>24</v>
      </c>
      <c r="L8" s="22">
        <v>150</v>
      </c>
      <c r="M8" s="22">
        <v>35</v>
      </c>
      <c r="N8" s="10">
        <f>L8+M8</f>
        <v>185</v>
      </c>
      <c r="O8" s="10">
        <f>C8+F8+I8+L8</f>
        <v>881</v>
      </c>
      <c r="P8" s="23">
        <f>D8+G8+J8+M8</f>
        <v>235</v>
      </c>
      <c r="Q8" s="10">
        <f t="shared" ref="Q8:Q86" si="1">O8+P8</f>
        <v>1116</v>
      </c>
      <c r="R8" s="73">
        <f>ROUND(C8*31.82%,2)</f>
        <v>222.74</v>
      </c>
      <c r="S8" s="73">
        <f>ROUND(D8*15%,2)</f>
        <v>30</v>
      </c>
      <c r="T8" s="73">
        <f>ROUND(F8*31.82%,2)</f>
        <v>2.23</v>
      </c>
      <c r="U8" s="73">
        <f>ROUND(G8*15%,2)</f>
        <v>0</v>
      </c>
      <c r="V8" s="73">
        <f>ROUND(I8*31.82%,2)</f>
        <v>7.64</v>
      </c>
      <c r="W8" s="73">
        <f>ROUND(J8*15%,2)</f>
        <v>0</v>
      </c>
      <c r="X8" s="73">
        <f>ROUND(L8*31.82%,2)</f>
        <v>47.73</v>
      </c>
      <c r="Y8" s="73">
        <f>ROUND(M8*15%,2)</f>
        <v>5.25</v>
      </c>
      <c r="Z8" s="73">
        <v>700</v>
      </c>
      <c r="AA8" s="73">
        <v>200</v>
      </c>
      <c r="AB8" s="73">
        <v>7</v>
      </c>
      <c r="AC8" s="73">
        <v>0</v>
      </c>
      <c r="AD8" s="73">
        <v>24</v>
      </c>
      <c r="AE8" s="73">
        <v>0</v>
      </c>
      <c r="AF8" s="73">
        <v>150</v>
      </c>
      <c r="AG8" s="73">
        <v>35</v>
      </c>
      <c r="AH8" s="73">
        <f>ROUND(Z8*25%,2)</f>
        <v>175</v>
      </c>
      <c r="AI8" s="73">
        <f>ROUND(AA8*40%-S8,2)</f>
        <v>50</v>
      </c>
      <c r="AJ8" s="73">
        <f t="shared" ref="AJ8:AJ23" si="2">ROUND(AB8*56.82%-T8,2)</f>
        <v>1.75</v>
      </c>
      <c r="AK8" s="73">
        <f>ROUND(AC8*40%-U8,2)</f>
        <v>0</v>
      </c>
      <c r="AL8" s="73">
        <f t="shared" ref="AL8:AL71" si="3">ROUND(AD8*56.82%-V8,2)</f>
        <v>6</v>
      </c>
      <c r="AM8" s="73">
        <f>ROUND(AE8*40%-W8,2)</f>
        <v>0</v>
      </c>
      <c r="AN8" s="73">
        <f>ROUND(AF8*25%,2)</f>
        <v>37.5</v>
      </c>
      <c r="AO8" s="73">
        <f>ROUND(AG8*25%,2)</f>
        <v>8.75</v>
      </c>
    </row>
    <row r="9" spans="1:41" ht="20.100000000000001" customHeight="1">
      <c r="A9" s="19">
        <v>2</v>
      </c>
      <c r="B9" s="20" t="s">
        <v>16</v>
      </c>
      <c r="C9" s="21">
        <v>128</v>
      </c>
      <c r="D9" s="21">
        <v>0</v>
      </c>
      <c r="E9" s="10">
        <f>C9+D9</f>
        <v>128</v>
      </c>
      <c r="F9" s="22">
        <v>0</v>
      </c>
      <c r="G9" s="22">
        <v>0</v>
      </c>
      <c r="H9" s="10">
        <f t="shared" ref="H9:H72" si="4">F9+G9</f>
        <v>0</v>
      </c>
      <c r="I9" s="22">
        <v>10</v>
      </c>
      <c r="J9" s="22">
        <v>0</v>
      </c>
      <c r="K9" s="10">
        <f t="shared" ref="K9:K72" si="5">I9+J9</f>
        <v>10</v>
      </c>
      <c r="L9" s="22">
        <v>30</v>
      </c>
      <c r="M9" s="22">
        <v>0</v>
      </c>
      <c r="N9" s="10">
        <f t="shared" ref="N9:N88" si="6">L9+M9</f>
        <v>30</v>
      </c>
      <c r="O9" s="10">
        <f>C9+F9+I9+L9</f>
        <v>168</v>
      </c>
      <c r="P9" s="23">
        <f>D9+G9+J9+M9</f>
        <v>0</v>
      </c>
      <c r="Q9" s="10">
        <f t="shared" si="1"/>
        <v>168</v>
      </c>
      <c r="R9" s="73">
        <f t="shared" ref="R9:R72" si="7">ROUND(C9*31.82%,2)</f>
        <v>40.729999999999997</v>
      </c>
      <c r="S9" s="73">
        <f t="shared" ref="S9:S72" si="8">ROUND(D9*15%,2)</f>
        <v>0</v>
      </c>
      <c r="T9" s="73">
        <f t="shared" ref="T9:T72" si="9">ROUND(F9*31.82%,2)</f>
        <v>0</v>
      </c>
      <c r="U9" s="73">
        <f t="shared" ref="U9:U72" si="10">ROUND(G9*15%,2)</f>
        <v>0</v>
      </c>
      <c r="V9" s="73">
        <f t="shared" ref="V9:V72" si="11">ROUND(I9*31.82%,2)</f>
        <v>3.18</v>
      </c>
      <c r="W9" s="73">
        <f t="shared" ref="W9:W72" si="12">ROUND(J9*15%,2)</f>
        <v>0</v>
      </c>
      <c r="X9" s="73">
        <f t="shared" ref="X9:X72" si="13">ROUND(L9*31.82%,2)</f>
        <v>9.5500000000000007</v>
      </c>
      <c r="Y9" s="73">
        <f t="shared" ref="Y9:Y72" si="14">ROUND(M9*15%,2)</f>
        <v>0</v>
      </c>
      <c r="Z9" s="76">
        <v>128</v>
      </c>
      <c r="AA9" s="76">
        <v>0</v>
      </c>
      <c r="AB9" s="76">
        <v>0</v>
      </c>
      <c r="AC9" s="76">
        <v>0</v>
      </c>
      <c r="AD9" s="76">
        <v>10</v>
      </c>
      <c r="AE9" s="76">
        <v>0</v>
      </c>
      <c r="AF9" s="76">
        <v>30</v>
      </c>
      <c r="AG9" s="76">
        <v>0</v>
      </c>
      <c r="AH9" s="73">
        <f t="shared" ref="AH9:AH40" si="15">ROUND(Z9*25%,2)</f>
        <v>32</v>
      </c>
      <c r="AI9" s="73">
        <f t="shared" ref="AI9:AI72" si="16">ROUND(AA9*40%-S9,2)</f>
        <v>0</v>
      </c>
      <c r="AJ9" s="73">
        <f t="shared" si="2"/>
        <v>0</v>
      </c>
      <c r="AK9" s="73">
        <f t="shared" ref="AK9:AK72" si="17">ROUND(AC9*40%-U9,2)</f>
        <v>0</v>
      </c>
      <c r="AL9" s="73">
        <f t="shared" si="3"/>
        <v>2.5</v>
      </c>
      <c r="AM9" s="73">
        <f t="shared" ref="AM9:AM72" si="18">ROUND(AE9*40%-W9,2)</f>
        <v>0</v>
      </c>
      <c r="AN9" s="73">
        <f t="shared" ref="AN9:AN15" si="19">ROUND(AF9*25%,2)</f>
        <v>7.5</v>
      </c>
      <c r="AO9" s="73">
        <f t="shared" ref="AO9:AO15" si="20">ROUND(AG9*25%,2)</f>
        <v>0</v>
      </c>
    </row>
    <row r="10" spans="1:41" s="29" customFormat="1" ht="20.100000000000001" customHeight="1">
      <c r="A10" s="26"/>
      <c r="B10" s="27" t="s">
        <v>15</v>
      </c>
      <c r="C10" s="28">
        <f t="shared" ref="C10:AO10" si="21">+C8+C9</f>
        <v>828</v>
      </c>
      <c r="D10" s="28">
        <f t="shared" si="21"/>
        <v>200</v>
      </c>
      <c r="E10" s="28">
        <f t="shared" si="21"/>
        <v>1028</v>
      </c>
      <c r="F10" s="28">
        <f t="shared" si="21"/>
        <v>7</v>
      </c>
      <c r="G10" s="28">
        <f t="shared" si="21"/>
        <v>0</v>
      </c>
      <c r="H10" s="28">
        <f t="shared" si="21"/>
        <v>7</v>
      </c>
      <c r="I10" s="28">
        <f t="shared" si="21"/>
        <v>34</v>
      </c>
      <c r="J10" s="28">
        <f t="shared" si="21"/>
        <v>0</v>
      </c>
      <c r="K10" s="28">
        <f t="shared" si="21"/>
        <v>34</v>
      </c>
      <c r="L10" s="28">
        <f t="shared" si="21"/>
        <v>180</v>
      </c>
      <c r="M10" s="28">
        <f t="shared" si="21"/>
        <v>35</v>
      </c>
      <c r="N10" s="28">
        <f t="shared" si="21"/>
        <v>215</v>
      </c>
      <c r="O10" s="28">
        <f t="shared" si="21"/>
        <v>1049</v>
      </c>
      <c r="P10" s="28">
        <f t="shared" si="21"/>
        <v>235</v>
      </c>
      <c r="Q10" s="28">
        <f t="shared" si="21"/>
        <v>1284</v>
      </c>
      <c r="R10" s="28">
        <f t="shared" si="21"/>
        <v>263.47000000000003</v>
      </c>
      <c r="S10" s="28">
        <f t="shared" si="21"/>
        <v>30</v>
      </c>
      <c r="T10" s="28">
        <f t="shared" si="21"/>
        <v>2.23</v>
      </c>
      <c r="U10" s="28">
        <f t="shared" si="21"/>
        <v>0</v>
      </c>
      <c r="V10" s="28">
        <f t="shared" si="21"/>
        <v>10.82</v>
      </c>
      <c r="W10" s="28">
        <f t="shared" si="21"/>
        <v>0</v>
      </c>
      <c r="X10" s="28">
        <f t="shared" si="21"/>
        <v>57.28</v>
      </c>
      <c r="Y10" s="28">
        <f t="shared" si="21"/>
        <v>5.25</v>
      </c>
      <c r="Z10" s="28">
        <f t="shared" si="21"/>
        <v>828</v>
      </c>
      <c r="AA10" s="28">
        <f t="shared" si="21"/>
        <v>200</v>
      </c>
      <c r="AB10" s="28">
        <f t="shared" si="21"/>
        <v>7</v>
      </c>
      <c r="AC10" s="28">
        <f t="shared" si="21"/>
        <v>0</v>
      </c>
      <c r="AD10" s="28">
        <f t="shared" si="21"/>
        <v>34</v>
      </c>
      <c r="AE10" s="28">
        <f t="shared" si="21"/>
        <v>0</v>
      </c>
      <c r="AF10" s="28">
        <f t="shared" si="21"/>
        <v>180</v>
      </c>
      <c r="AG10" s="28">
        <f t="shared" si="21"/>
        <v>35</v>
      </c>
      <c r="AH10" s="28">
        <f t="shared" si="21"/>
        <v>207</v>
      </c>
      <c r="AI10" s="28">
        <f t="shared" si="21"/>
        <v>50</v>
      </c>
      <c r="AJ10" s="28">
        <f t="shared" si="21"/>
        <v>1.75</v>
      </c>
      <c r="AK10" s="28">
        <f t="shared" si="21"/>
        <v>0</v>
      </c>
      <c r="AL10" s="28">
        <f t="shared" si="21"/>
        <v>8.5</v>
      </c>
      <c r="AM10" s="28">
        <f t="shared" si="21"/>
        <v>0</v>
      </c>
      <c r="AN10" s="28">
        <f t="shared" si="21"/>
        <v>45</v>
      </c>
      <c r="AO10" s="28">
        <f t="shared" si="21"/>
        <v>8.75</v>
      </c>
    </row>
    <row r="11" spans="1:41" ht="20.100000000000001" customHeight="1">
      <c r="A11" s="19">
        <v>3</v>
      </c>
      <c r="B11" s="20" t="s">
        <v>17</v>
      </c>
      <c r="C11" s="21">
        <v>700</v>
      </c>
      <c r="D11" s="21">
        <v>100</v>
      </c>
      <c r="E11" s="10">
        <f>C11+D11</f>
        <v>800</v>
      </c>
      <c r="F11" s="22">
        <v>0</v>
      </c>
      <c r="G11" s="22">
        <v>0</v>
      </c>
      <c r="H11" s="10">
        <f t="shared" si="4"/>
        <v>0</v>
      </c>
      <c r="I11" s="22">
        <v>36</v>
      </c>
      <c r="J11" s="22">
        <v>0</v>
      </c>
      <c r="K11" s="10">
        <f t="shared" si="5"/>
        <v>36</v>
      </c>
      <c r="L11" s="22">
        <v>100</v>
      </c>
      <c r="M11" s="22">
        <v>25</v>
      </c>
      <c r="N11" s="10">
        <f t="shared" si="6"/>
        <v>125</v>
      </c>
      <c r="O11" s="10">
        <f>C11+F11+I11+L11</f>
        <v>836</v>
      </c>
      <c r="P11" s="23">
        <f>D11+G11+J11+M11</f>
        <v>125</v>
      </c>
      <c r="Q11" s="10">
        <f t="shared" si="1"/>
        <v>961</v>
      </c>
      <c r="R11" s="73">
        <f t="shared" si="7"/>
        <v>222.74</v>
      </c>
      <c r="S11" s="73">
        <f t="shared" si="8"/>
        <v>15</v>
      </c>
      <c r="T11" s="73">
        <f t="shared" si="9"/>
        <v>0</v>
      </c>
      <c r="U11" s="73">
        <f t="shared" si="10"/>
        <v>0</v>
      </c>
      <c r="V11" s="73">
        <f t="shared" si="11"/>
        <v>11.46</v>
      </c>
      <c r="W11" s="73">
        <f t="shared" si="12"/>
        <v>0</v>
      </c>
      <c r="X11" s="73">
        <f t="shared" si="13"/>
        <v>31.82</v>
      </c>
      <c r="Y11" s="73">
        <f t="shared" si="14"/>
        <v>3.75</v>
      </c>
      <c r="Z11" s="76">
        <v>700</v>
      </c>
      <c r="AA11" s="76">
        <v>100</v>
      </c>
      <c r="AB11" s="76">
        <v>0</v>
      </c>
      <c r="AC11" s="76">
        <v>0</v>
      </c>
      <c r="AD11" s="76">
        <v>36</v>
      </c>
      <c r="AE11" s="76">
        <v>0</v>
      </c>
      <c r="AF11" s="76">
        <v>100</v>
      </c>
      <c r="AG11" s="76">
        <v>25</v>
      </c>
      <c r="AH11" s="73">
        <f t="shared" si="15"/>
        <v>175</v>
      </c>
      <c r="AI11" s="77">
        <f>ROUND(AA11*40%-S11,2)+20</f>
        <v>45</v>
      </c>
      <c r="AJ11" s="73">
        <f t="shared" si="2"/>
        <v>0</v>
      </c>
      <c r="AK11" s="73">
        <f t="shared" si="17"/>
        <v>0</v>
      </c>
      <c r="AL11" s="73">
        <f t="shared" si="3"/>
        <v>9</v>
      </c>
      <c r="AM11" s="73">
        <f t="shared" si="18"/>
        <v>0</v>
      </c>
      <c r="AN11" s="73">
        <f t="shared" si="19"/>
        <v>25</v>
      </c>
      <c r="AO11" s="73">
        <f t="shared" si="20"/>
        <v>6.25</v>
      </c>
    </row>
    <row r="12" spans="1:41" ht="20.100000000000001" customHeight="1">
      <c r="A12" s="19">
        <v>4</v>
      </c>
      <c r="B12" s="20" t="s">
        <v>18</v>
      </c>
      <c r="C12" s="21">
        <v>90</v>
      </c>
      <c r="D12" s="21">
        <v>0</v>
      </c>
      <c r="E12" s="10">
        <f t="shared" ref="E12" si="22">C12+D12</f>
        <v>90</v>
      </c>
      <c r="F12" s="22">
        <v>0</v>
      </c>
      <c r="G12" s="22">
        <v>0</v>
      </c>
      <c r="H12" s="10">
        <f t="shared" si="4"/>
        <v>0</v>
      </c>
      <c r="I12" s="22">
        <v>7.5</v>
      </c>
      <c r="J12" s="22">
        <v>0</v>
      </c>
      <c r="K12" s="10">
        <f t="shared" si="5"/>
        <v>7.5</v>
      </c>
      <c r="L12" s="22">
        <v>30</v>
      </c>
      <c r="M12" s="22">
        <v>0</v>
      </c>
      <c r="N12" s="10">
        <f t="shared" si="6"/>
        <v>30</v>
      </c>
      <c r="O12" s="10">
        <f>C12+F12+I12+L12</f>
        <v>127.5</v>
      </c>
      <c r="P12" s="23">
        <f>D12+G12+J12+M12</f>
        <v>0</v>
      </c>
      <c r="Q12" s="10">
        <f t="shared" si="1"/>
        <v>127.5</v>
      </c>
      <c r="R12" s="73">
        <f t="shared" si="7"/>
        <v>28.64</v>
      </c>
      <c r="S12" s="73">
        <f t="shared" si="8"/>
        <v>0</v>
      </c>
      <c r="T12" s="73">
        <f t="shared" si="9"/>
        <v>0</v>
      </c>
      <c r="U12" s="73">
        <f t="shared" si="10"/>
        <v>0</v>
      </c>
      <c r="V12" s="73">
        <f t="shared" si="11"/>
        <v>2.39</v>
      </c>
      <c r="W12" s="73">
        <f t="shared" si="12"/>
        <v>0</v>
      </c>
      <c r="X12" s="73">
        <f t="shared" si="13"/>
        <v>9.5500000000000007</v>
      </c>
      <c r="Y12" s="73">
        <f t="shared" si="14"/>
        <v>0</v>
      </c>
      <c r="Z12" s="76">
        <v>90</v>
      </c>
      <c r="AA12" s="76">
        <v>0</v>
      </c>
      <c r="AB12" s="76">
        <v>0</v>
      </c>
      <c r="AC12" s="76">
        <v>0</v>
      </c>
      <c r="AD12" s="76">
        <v>7.5</v>
      </c>
      <c r="AE12" s="76">
        <v>0</v>
      </c>
      <c r="AF12" s="76">
        <v>30</v>
      </c>
      <c r="AG12" s="76">
        <v>0</v>
      </c>
      <c r="AH12" s="73">
        <f t="shared" si="15"/>
        <v>22.5</v>
      </c>
      <c r="AI12" s="73">
        <f t="shared" si="16"/>
        <v>0</v>
      </c>
      <c r="AJ12" s="73">
        <f t="shared" si="2"/>
        <v>0</v>
      </c>
      <c r="AK12" s="73">
        <f t="shared" si="17"/>
        <v>0</v>
      </c>
      <c r="AL12" s="73">
        <f t="shared" si="3"/>
        <v>1.87</v>
      </c>
      <c r="AM12" s="73">
        <f t="shared" si="18"/>
        <v>0</v>
      </c>
      <c r="AN12" s="73">
        <f t="shared" si="19"/>
        <v>7.5</v>
      </c>
      <c r="AO12" s="73">
        <f t="shared" si="20"/>
        <v>0</v>
      </c>
    </row>
    <row r="13" spans="1:41" s="29" customFormat="1" ht="19.5" customHeight="1">
      <c r="A13" s="26"/>
      <c r="B13" s="27" t="s">
        <v>17</v>
      </c>
      <c r="C13" s="31">
        <f t="shared" ref="C13:AO13" si="23">+C11+C12</f>
        <v>790</v>
      </c>
      <c r="D13" s="31">
        <f t="shared" si="23"/>
        <v>100</v>
      </c>
      <c r="E13" s="31">
        <f t="shared" si="23"/>
        <v>890</v>
      </c>
      <c r="F13" s="31">
        <f t="shared" si="23"/>
        <v>0</v>
      </c>
      <c r="G13" s="31">
        <f t="shared" si="23"/>
        <v>0</v>
      </c>
      <c r="H13" s="31">
        <f t="shared" si="23"/>
        <v>0</v>
      </c>
      <c r="I13" s="31">
        <f t="shared" si="23"/>
        <v>43.5</v>
      </c>
      <c r="J13" s="31">
        <f t="shared" si="23"/>
        <v>0</v>
      </c>
      <c r="K13" s="31">
        <f t="shared" si="23"/>
        <v>43.5</v>
      </c>
      <c r="L13" s="31">
        <f t="shared" si="23"/>
        <v>130</v>
      </c>
      <c r="M13" s="31">
        <f t="shared" si="23"/>
        <v>25</v>
      </c>
      <c r="N13" s="31">
        <f t="shared" si="23"/>
        <v>155</v>
      </c>
      <c r="O13" s="31">
        <f t="shared" si="23"/>
        <v>963.5</v>
      </c>
      <c r="P13" s="31">
        <f t="shared" si="23"/>
        <v>125</v>
      </c>
      <c r="Q13" s="31">
        <f t="shared" si="23"/>
        <v>1088.5</v>
      </c>
      <c r="R13" s="31">
        <f t="shared" si="23"/>
        <v>251.38</v>
      </c>
      <c r="S13" s="31">
        <f t="shared" si="23"/>
        <v>15</v>
      </c>
      <c r="T13" s="31">
        <f t="shared" si="23"/>
        <v>0</v>
      </c>
      <c r="U13" s="31">
        <f t="shared" si="23"/>
        <v>0</v>
      </c>
      <c r="V13" s="31">
        <f t="shared" si="23"/>
        <v>13.850000000000001</v>
      </c>
      <c r="W13" s="31">
        <f t="shared" si="23"/>
        <v>0</v>
      </c>
      <c r="X13" s="31">
        <f t="shared" si="23"/>
        <v>41.370000000000005</v>
      </c>
      <c r="Y13" s="31">
        <f t="shared" si="23"/>
        <v>3.75</v>
      </c>
      <c r="Z13" s="31">
        <f t="shared" si="23"/>
        <v>790</v>
      </c>
      <c r="AA13" s="31">
        <f t="shared" si="23"/>
        <v>100</v>
      </c>
      <c r="AB13" s="31">
        <f t="shared" si="23"/>
        <v>0</v>
      </c>
      <c r="AC13" s="31">
        <f t="shared" si="23"/>
        <v>0</v>
      </c>
      <c r="AD13" s="31">
        <f t="shared" si="23"/>
        <v>43.5</v>
      </c>
      <c r="AE13" s="31">
        <f t="shared" si="23"/>
        <v>0</v>
      </c>
      <c r="AF13" s="31">
        <f t="shared" si="23"/>
        <v>130</v>
      </c>
      <c r="AG13" s="31">
        <f t="shared" si="23"/>
        <v>25</v>
      </c>
      <c r="AH13" s="31">
        <f t="shared" si="23"/>
        <v>197.5</v>
      </c>
      <c r="AI13" s="31">
        <f t="shared" si="23"/>
        <v>45</v>
      </c>
      <c r="AJ13" s="31">
        <f t="shared" si="23"/>
        <v>0</v>
      </c>
      <c r="AK13" s="31">
        <f t="shared" si="23"/>
        <v>0</v>
      </c>
      <c r="AL13" s="31">
        <f t="shared" si="23"/>
        <v>10.870000000000001</v>
      </c>
      <c r="AM13" s="31">
        <f t="shared" si="23"/>
        <v>0</v>
      </c>
      <c r="AN13" s="31">
        <f t="shared" si="23"/>
        <v>32.5</v>
      </c>
      <c r="AO13" s="31">
        <f t="shared" si="23"/>
        <v>6.25</v>
      </c>
    </row>
    <row r="14" spans="1:41" ht="20.100000000000001" customHeight="1">
      <c r="A14" s="19">
        <v>5</v>
      </c>
      <c r="B14" s="20" t="s">
        <v>19</v>
      </c>
      <c r="C14" s="21">
        <v>900</v>
      </c>
      <c r="D14" s="21">
        <v>150</v>
      </c>
      <c r="E14" s="10">
        <f t="shared" ref="E14:E15" si="24">C14+D14</f>
        <v>1050</v>
      </c>
      <c r="F14" s="22">
        <v>10</v>
      </c>
      <c r="G14" s="22">
        <v>0</v>
      </c>
      <c r="H14" s="10">
        <f t="shared" si="4"/>
        <v>10</v>
      </c>
      <c r="I14" s="22">
        <v>79.2</v>
      </c>
      <c r="J14" s="22">
        <v>10</v>
      </c>
      <c r="K14" s="10">
        <f t="shared" si="5"/>
        <v>89.2</v>
      </c>
      <c r="L14" s="22">
        <v>100</v>
      </c>
      <c r="M14" s="22">
        <v>50</v>
      </c>
      <c r="N14" s="10">
        <f t="shared" si="6"/>
        <v>150</v>
      </c>
      <c r="O14" s="10">
        <f>C14+F14+I14+L14</f>
        <v>1089.2</v>
      </c>
      <c r="P14" s="23">
        <f>D14+G14+J14+M14</f>
        <v>210</v>
      </c>
      <c r="Q14" s="10">
        <f t="shared" si="1"/>
        <v>1299.2</v>
      </c>
      <c r="R14" s="73">
        <f t="shared" si="7"/>
        <v>286.38</v>
      </c>
      <c r="S14" s="73">
        <f t="shared" si="8"/>
        <v>22.5</v>
      </c>
      <c r="T14" s="73">
        <f t="shared" si="9"/>
        <v>3.18</v>
      </c>
      <c r="U14" s="73">
        <f t="shared" si="10"/>
        <v>0</v>
      </c>
      <c r="V14" s="73">
        <f t="shared" si="11"/>
        <v>25.2</v>
      </c>
      <c r="W14" s="73">
        <f t="shared" si="12"/>
        <v>1.5</v>
      </c>
      <c r="X14" s="73">
        <f t="shared" si="13"/>
        <v>31.82</v>
      </c>
      <c r="Y14" s="73">
        <f t="shared" si="14"/>
        <v>7.5</v>
      </c>
      <c r="Z14" s="76">
        <v>900</v>
      </c>
      <c r="AA14" s="76">
        <v>150</v>
      </c>
      <c r="AB14" s="76">
        <v>10</v>
      </c>
      <c r="AC14" s="76">
        <v>0</v>
      </c>
      <c r="AD14" s="76">
        <v>79.2</v>
      </c>
      <c r="AE14" s="76">
        <v>10</v>
      </c>
      <c r="AF14" s="76">
        <v>100</v>
      </c>
      <c r="AG14" s="76">
        <v>50</v>
      </c>
      <c r="AH14" s="73">
        <f t="shared" si="15"/>
        <v>225</v>
      </c>
      <c r="AI14" s="73">
        <f t="shared" si="16"/>
        <v>37.5</v>
      </c>
      <c r="AJ14" s="73">
        <f t="shared" si="2"/>
        <v>2.5</v>
      </c>
      <c r="AK14" s="73">
        <f t="shared" si="17"/>
        <v>0</v>
      </c>
      <c r="AL14" s="73">
        <f t="shared" si="3"/>
        <v>19.8</v>
      </c>
      <c r="AM14" s="73">
        <f t="shared" si="18"/>
        <v>2.5</v>
      </c>
      <c r="AN14" s="73">
        <f t="shared" si="19"/>
        <v>25</v>
      </c>
      <c r="AO14" s="73">
        <f t="shared" si="20"/>
        <v>12.5</v>
      </c>
    </row>
    <row r="15" spans="1:41" ht="20.100000000000001" customHeight="1">
      <c r="A15" s="19">
        <v>6</v>
      </c>
      <c r="B15" s="20" t="s">
        <v>20</v>
      </c>
      <c r="C15" s="21">
        <v>900</v>
      </c>
      <c r="D15" s="21">
        <v>100</v>
      </c>
      <c r="E15" s="10">
        <f t="shared" si="24"/>
        <v>1000</v>
      </c>
      <c r="F15" s="22">
        <v>0</v>
      </c>
      <c r="G15" s="22">
        <v>0</v>
      </c>
      <c r="H15" s="10">
        <f t="shared" si="4"/>
        <v>0</v>
      </c>
      <c r="I15" s="22">
        <v>0</v>
      </c>
      <c r="J15" s="22">
        <v>0</v>
      </c>
      <c r="K15" s="10">
        <f t="shared" si="5"/>
        <v>0</v>
      </c>
      <c r="L15" s="22">
        <v>0</v>
      </c>
      <c r="M15" s="22">
        <v>0</v>
      </c>
      <c r="N15" s="10">
        <f t="shared" si="6"/>
        <v>0</v>
      </c>
      <c r="O15" s="10">
        <f>C15+F15+I15+L15</f>
        <v>900</v>
      </c>
      <c r="P15" s="23">
        <f>D15+G15+J15+M15</f>
        <v>100</v>
      </c>
      <c r="Q15" s="10">
        <f t="shared" si="1"/>
        <v>1000</v>
      </c>
      <c r="R15" s="73">
        <f t="shared" si="7"/>
        <v>286.38</v>
      </c>
      <c r="S15" s="73">
        <f t="shared" si="8"/>
        <v>15</v>
      </c>
      <c r="T15" s="73">
        <f t="shared" si="9"/>
        <v>0</v>
      </c>
      <c r="U15" s="73">
        <f t="shared" si="10"/>
        <v>0</v>
      </c>
      <c r="V15" s="73">
        <f t="shared" si="11"/>
        <v>0</v>
      </c>
      <c r="W15" s="73">
        <f t="shared" si="12"/>
        <v>0</v>
      </c>
      <c r="X15" s="73">
        <f t="shared" si="13"/>
        <v>0</v>
      </c>
      <c r="Y15" s="73">
        <f t="shared" si="14"/>
        <v>0</v>
      </c>
      <c r="Z15" s="76">
        <v>900</v>
      </c>
      <c r="AA15" s="76">
        <v>100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3">
        <f t="shared" si="15"/>
        <v>225</v>
      </c>
      <c r="AI15" s="73">
        <f t="shared" si="16"/>
        <v>25</v>
      </c>
      <c r="AJ15" s="73">
        <f t="shared" si="2"/>
        <v>0</v>
      </c>
      <c r="AK15" s="73">
        <f t="shared" si="17"/>
        <v>0</v>
      </c>
      <c r="AL15" s="73">
        <f t="shared" si="3"/>
        <v>0</v>
      </c>
      <c r="AM15" s="73">
        <f t="shared" si="18"/>
        <v>0</v>
      </c>
      <c r="AN15" s="73">
        <f t="shared" si="19"/>
        <v>0</v>
      </c>
      <c r="AO15" s="73">
        <f t="shared" si="20"/>
        <v>0</v>
      </c>
    </row>
    <row r="16" spans="1:41" s="29" customFormat="1" ht="20.100000000000001" customHeight="1">
      <c r="A16" s="26"/>
      <c r="B16" s="27" t="s">
        <v>19</v>
      </c>
      <c r="C16" s="32">
        <f t="shared" ref="C16:AO16" si="25">+C14+C15</f>
        <v>1800</v>
      </c>
      <c r="D16" s="32">
        <f t="shared" si="25"/>
        <v>250</v>
      </c>
      <c r="E16" s="32">
        <f t="shared" si="25"/>
        <v>2050</v>
      </c>
      <c r="F16" s="32">
        <f t="shared" si="25"/>
        <v>10</v>
      </c>
      <c r="G16" s="32">
        <f t="shared" si="25"/>
        <v>0</v>
      </c>
      <c r="H16" s="32">
        <f t="shared" si="25"/>
        <v>10</v>
      </c>
      <c r="I16" s="32">
        <f t="shared" si="25"/>
        <v>79.2</v>
      </c>
      <c r="J16" s="32">
        <f t="shared" si="25"/>
        <v>10</v>
      </c>
      <c r="K16" s="32">
        <f t="shared" si="25"/>
        <v>89.2</v>
      </c>
      <c r="L16" s="32">
        <f t="shared" si="25"/>
        <v>100</v>
      </c>
      <c r="M16" s="32">
        <f t="shared" si="25"/>
        <v>50</v>
      </c>
      <c r="N16" s="32">
        <f t="shared" si="25"/>
        <v>150</v>
      </c>
      <c r="O16" s="32">
        <f t="shared" si="25"/>
        <v>1989.2</v>
      </c>
      <c r="P16" s="32">
        <f t="shared" si="25"/>
        <v>310</v>
      </c>
      <c r="Q16" s="32">
        <f t="shared" si="25"/>
        <v>2299.1999999999998</v>
      </c>
      <c r="R16" s="32">
        <f t="shared" si="25"/>
        <v>572.76</v>
      </c>
      <c r="S16" s="32">
        <f t="shared" si="25"/>
        <v>37.5</v>
      </c>
      <c r="T16" s="32">
        <f t="shared" si="25"/>
        <v>3.18</v>
      </c>
      <c r="U16" s="32">
        <f t="shared" si="25"/>
        <v>0</v>
      </c>
      <c r="V16" s="32">
        <f t="shared" si="25"/>
        <v>25.2</v>
      </c>
      <c r="W16" s="32">
        <f t="shared" si="25"/>
        <v>1.5</v>
      </c>
      <c r="X16" s="32">
        <f t="shared" si="25"/>
        <v>31.82</v>
      </c>
      <c r="Y16" s="32">
        <f t="shared" si="25"/>
        <v>7.5</v>
      </c>
      <c r="Z16" s="32">
        <f t="shared" si="25"/>
        <v>1800</v>
      </c>
      <c r="AA16" s="32">
        <f t="shared" si="25"/>
        <v>250</v>
      </c>
      <c r="AB16" s="32">
        <f t="shared" si="25"/>
        <v>10</v>
      </c>
      <c r="AC16" s="32">
        <f t="shared" si="25"/>
        <v>0</v>
      </c>
      <c r="AD16" s="32">
        <f t="shared" si="25"/>
        <v>79.2</v>
      </c>
      <c r="AE16" s="32">
        <f t="shared" si="25"/>
        <v>10</v>
      </c>
      <c r="AF16" s="32">
        <f t="shared" si="25"/>
        <v>100</v>
      </c>
      <c r="AG16" s="32">
        <f t="shared" si="25"/>
        <v>50</v>
      </c>
      <c r="AH16" s="32">
        <f t="shared" si="25"/>
        <v>450</v>
      </c>
      <c r="AI16" s="32">
        <f t="shared" si="25"/>
        <v>62.5</v>
      </c>
      <c r="AJ16" s="32">
        <f t="shared" si="25"/>
        <v>2.5</v>
      </c>
      <c r="AK16" s="32">
        <f t="shared" si="25"/>
        <v>0</v>
      </c>
      <c r="AL16" s="32">
        <f t="shared" si="25"/>
        <v>19.8</v>
      </c>
      <c r="AM16" s="32">
        <f t="shared" si="25"/>
        <v>2.5</v>
      </c>
      <c r="AN16" s="32">
        <f t="shared" si="25"/>
        <v>25</v>
      </c>
      <c r="AO16" s="32">
        <f t="shared" si="25"/>
        <v>12.5</v>
      </c>
    </row>
    <row r="17" spans="1:41" ht="20.100000000000001" customHeight="1">
      <c r="A17" s="19">
        <v>7</v>
      </c>
      <c r="B17" s="20" t="s">
        <v>21</v>
      </c>
      <c r="C17" s="21">
        <v>400</v>
      </c>
      <c r="D17" s="21">
        <v>50</v>
      </c>
      <c r="E17" s="10">
        <f t="shared" ref="E17:E18" si="26">C17+D17</f>
        <v>450</v>
      </c>
      <c r="F17" s="22">
        <v>0</v>
      </c>
      <c r="G17" s="22">
        <v>0</v>
      </c>
      <c r="H17" s="10">
        <f t="shared" si="4"/>
        <v>0</v>
      </c>
      <c r="I17" s="22">
        <v>25</v>
      </c>
      <c r="J17" s="22">
        <v>0</v>
      </c>
      <c r="K17" s="10">
        <f t="shared" si="5"/>
        <v>25</v>
      </c>
      <c r="L17" s="22">
        <v>100</v>
      </c>
      <c r="M17" s="22">
        <v>13</v>
      </c>
      <c r="N17" s="10">
        <f t="shared" si="6"/>
        <v>113</v>
      </c>
      <c r="O17" s="10">
        <f>C17+F17+I17+L17</f>
        <v>525</v>
      </c>
      <c r="P17" s="23">
        <f>D17+G17+J17+M17</f>
        <v>63</v>
      </c>
      <c r="Q17" s="10">
        <f t="shared" si="1"/>
        <v>588</v>
      </c>
      <c r="R17" s="73">
        <f t="shared" si="7"/>
        <v>127.28</v>
      </c>
      <c r="S17" s="73">
        <f t="shared" si="8"/>
        <v>7.5</v>
      </c>
      <c r="T17" s="73">
        <f t="shared" si="9"/>
        <v>0</v>
      </c>
      <c r="U17" s="73">
        <f t="shared" si="10"/>
        <v>0</v>
      </c>
      <c r="V17" s="73">
        <f t="shared" si="11"/>
        <v>7.96</v>
      </c>
      <c r="W17" s="73">
        <f t="shared" si="12"/>
        <v>0</v>
      </c>
      <c r="X17" s="73">
        <f t="shared" si="13"/>
        <v>31.82</v>
      </c>
      <c r="Y17" s="73">
        <f t="shared" si="14"/>
        <v>1.95</v>
      </c>
      <c r="Z17" s="76">
        <v>400</v>
      </c>
      <c r="AA17" s="76">
        <v>50</v>
      </c>
      <c r="AB17" s="76">
        <v>0</v>
      </c>
      <c r="AC17" s="76">
        <v>0</v>
      </c>
      <c r="AD17" s="76">
        <v>25</v>
      </c>
      <c r="AE17" s="76">
        <v>0</v>
      </c>
      <c r="AF17" s="76">
        <v>100</v>
      </c>
      <c r="AG17" s="76">
        <v>13</v>
      </c>
      <c r="AH17" s="73">
        <f t="shared" si="15"/>
        <v>100</v>
      </c>
      <c r="AI17" s="73">
        <f t="shared" si="16"/>
        <v>12.5</v>
      </c>
      <c r="AJ17" s="73">
        <f t="shared" si="2"/>
        <v>0</v>
      </c>
      <c r="AK17" s="73">
        <f t="shared" si="17"/>
        <v>0</v>
      </c>
      <c r="AL17" s="73">
        <f t="shared" si="3"/>
        <v>6.25</v>
      </c>
      <c r="AM17" s="73">
        <f t="shared" si="18"/>
        <v>0</v>
      </c>
      <c r="AN17" s="73">
        <f t="shared" ref="AN17:AN21" si="27">ROUND(AF17*25%,2)</f>
        <v>25</v>
      </c>
      <c r="AO17" s="73">
        <f t="shared" ref="AO17:AO21" si="28">ROUND(AG17*25%,2)</f>
        <v>3.25</v>
      </c>
    </row>
    <row r="18" spans="1:41" ht="20.100000000000001" customHeight="1">
      <c r="A18" s="19">
        <v>8</v>
      </c>
      <c r="B18" s="20" t="s">
        <v>22</v>
      </c>
      <c r="C18" s="21">
        <v>75</v>
      </c>
      <c r="D18" s="21">
        <v>0</v>
      </c>
      <c r="E18" s="10">
        <f t="shared" si="26"/>
        <v>75</v>
      </c>
      <c r="F18" s="22">
        <v>0</v>
      </c>
      <c r="G18" s="22">
        <v>0</v>
      </c>
      <c r="H18" s="10">
        <f t="shared" si="4"/>
        <v>0</v>
      </c>
      <c r="I18" s="22">
        <v>0</v>
      </c>
      <c r="J18" s="22">
        <v>0</v>
      </c>
      <c r="K18" s="10">
        <f t="shared" si="5"/>
        <v>0</v>
      </c>
      <c r="L18" s="22">
        <v>0</v>
      </c>
      <c r="M18" s="22">
        <v>0</v>
      </c>
      <c r="N18" s="10">
        <f t="shared" si="6"/>
        <v>0</v>
      </c>
      <c r="O18" s="10">
        <f>C18+F18+I18+L18</f>
        <v>75</v>
      </c>
      <c r="P18" s="23">
        <f>D18+G18+J18+M18</f>
        <v>0</v>
      </c>
      <c r="Q18" s="10">
        <f t="shared" si="1"/>
        <v>75</v>
      </c>
      <c r="R18" s="73">
        <f t="shared" si="7"/>
        <v>23.87</v>
      </c>
      <c r="S18" s="73">
        <f t="shared" si="8"/>
        <v>0</v>
      </c>
      <c r="T18" s="73">
        <f t="shared" si="9"/>
        <v>0</v>
      </c>
      <c r="U18" s="73">
        <f t="shared" si="10"/>
        <v>0</v>
      </c>
      <c r="V18" s="73">
        <f t="shared" si="11"/>
        <v>0</v>
      </c>
      <c r="W18" s="73">
        <f t="shared" si="12"/>
        <v>0</v>
      </c>
      <c r="X18" s="73">
        <f t="shared" si="13"/>
        <v>0</v>
      </c>
      <c r="Y18" s="73">
        <f t="shared" si="14"/>
        <v>0</v>
      </c>
      <c r="Z18" s="76">
        <v>75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3">
        <f t="shared" si="15"/>
        <v>18.75</v>
      </c>
      <c r="AI18" s="73">
        <f t="shared" si="16"/>
        <v>0</v>
      </c>
      <c r="AJ18" s="73">
        <f t="shared" si="2"/>
        <v>0</v>
      </c>
      <c r="AK18" s="73">
        <f t="shared" si="17"/>
        <v>0</v>
      </c>
      <c r="AL18" s="73">
        <f t="shared" si="3"/>
        <v>0</v>
      </c>
      <c r="AM18" s="73">
        <f t="shared" si="18"/>
        <v>0</v>
      </c>
      <c r="AN18" s="73">
        <f t="shared" si="27"/>
        <v>0</v>
      </c>
      <c r="AO18" s="73">
        <f t="shared" si="28"/>
        <v>0</v>
      </c>
    </row>
    <row r="19" spans="1:41" s="29" customFormat="1" ht="20.100000000000001" customHeight="1">
      <c r="A19" s="26"/>
      <c r="B19" s="27" t="s">
        <v>21</v>
      </c>
      <c r="C19" s="32">
        <f t="shared" ref="C19:AO19" si="29">+C17+C18</f>
        <v>475</v>
      </c>
      <c r="D19" s="32">
        <f t="shared" si="29"/>
        <v>50</v>
      </c>
      <c r="E19" s="32">
        <f t="shared" si="29"/>
        <v>525</v>
      </c>
      <c r="F19" s="32">
        <f t="shared" si="29"/>
        <v>0</v>
      </c>
      <c r="G19" s="32">
        <f t="shared" si="29"/>
        <v>0</v>
      </c>
      <c r="H19" s="32">
        <f t="shared" si="29"/>
        <v>0</v>
      </c>
      <c r="I19" s="32">
        <f t="shared" si="29"/>
        <v>25</v>
      </c>
      <c r="J19" s="32">
        <f t="shared" si="29"/>
        <v>0</v>
      </c>
      <c r="K19" s="32">
        <f t="shared" si="29"/>
        <v>25</v>
      </c>
      <c r="L19" s="32">
        <f t="shared" si="29"/>
        <v>100</v>
      </c>
      <c r="M19" s="32">
        <f t="shared" si="29"/>
        <v>13</v>
      </c>
      <c r="N19" s="32">
        <f t="shared" si="29"/>
        <v>113</v>
      </c>
      <c r="O19" s="32">
        <f t="shared" si="29"/>
        <v>600</v>
      </c>
      <c r="P19" s="32">
        <f t="shared" si="29"/>
        <v>63</v>
      </c>
      <c r="Q19" s="32">
        <f t="shared" si="29"/>
        <v>663</v>
      </c>
      <c r="R19" s="32">
        <f t="shared" si="29"/>
        <v>151.15</v>
      </c>
      <c r="S19" s="32">
        <f t="shared" si="29"/>
        <v>7.5</v>
      </c>
      <c r="T19" s="32">
        <f t="shared" si="29"/>
        <v>0</v>
      </c>
      <c r="U19" s="32">
        <f t="shared" si="29"/>
        <v>0</v>
      </c>
      <c r="V19" s="32">
        <f t="shared" si="29"/>
        <v>7.96</v>
      </c>
      <c r="W19" s="32">
        <f t="shared" si="29"/>
        <v>0</v>
      </c>
      <c r="X19" s="32">
        <f t="shared" si="29"/>
        <v>31.82</v>
      </c>
      <c r="Y19" s="32">
        <f t="shared" si="29"/>
        <v>1.95</v>
      </c>
      <c r="Z19" s="32">
        <f t="shared" si="29"/>
        <v>475</v>
      </c>
      <c r="AA19" s="32">
        <f t="shared" si="29"/>
        <v>50</v>
      </c>
      <c r="AB19" s="32">
        <f t="shared" si="29"/>
        <v>0</v>
      </c>
      <c r="AC19" s="32">
        <f t="shared" si="29"/>
        <v>0</v>
      </c>
      <c r="AD19" s="32">
        <f t="shared" si="29"/>
        <v>25</v>
      </c>
      <c r="AE19" s="32">
        <f t="shared" si="29"/>
        <v>0</v>
      </c>
      <c r="AF19" s="32">
        <f t="shared" si="29"/>
        <v>100</v>
      </c>
      <c r="AG19" s="32">
        <f t="shared" si="29"/>
        <v>13</v>
      </c>
      <c r="AH19" s="32">
        <f t="shared" si="29"/>
        <v>118.75</v>
      </c>
      <c r="AI19" s="32">
        <f t="shared" si="29"/>
        <v>12.5</v>
      </c>
      <c r="AJ19" s="32">
        <f t="shared" si="29"/>
        <v>0</v>
      </c>
      <c r="AK19" s="32">
        <f t="shared" si="29"/>
        <v>0</v>
      </c>
      <c r="AL19" s="32">
        <f t="shared" si="29"/>
        <v>6.25</v>
      </c>
      <c r="AM19" s="32">
        <f t="shared" si="29"/>
        <v>0</v>
      </c>
      <c r="AN19" s="32">
        <f t="shared" si="29"/>
        <v>25</v>
      </c>
      <c r="AO19" s="32">
        <f t="shared" si="29"/>
        <v>3.25</v>
      </c>
    </row>
    <row r="20" spans="1:41" ht="20.100000000000001" customHeight="1">
      <c r="A20" s="19">
        <v>9</v>
      </c>
      <c r="B20" s="20" t="s">
        <v>23</v>
      </c>
      <c r="C20" s="21">
        <v>8218</v>
      </c>
      <c r="D20" s="21">
        <v>3226</v>
      </c>
      <c r="E20" s="10">
        <f t="shared" ref="E20:E26" si="30">C20+D20</f>
        <v>11444</v>
      </c>
      <c r="F20" s="22">
        <v>240</v>
      </c>
      <c r="G20" s="22">
        <v>0</v>
      </c>
      <c r="H20" s="10">
        <f t="shared" si="4"/>
        <v>240</v>
      </c>
      <c r="I20" s="22">
        <v>68</v>
      </c>
      <c r="J20" s="22">
        <v>20</v>
      </c>
      <c r="K20" s="10">
        <f t="shared" si="5"/>
        <v>88</v>
      </c>
      <c r="L20" s="22">
        <v>1000</v>
      </c>
      <c r="M20" s="22">
        <v>100</v>
      </c>
      <c r="N20" s="10">
        <f t="shared" si="6"/>
        <v>1100</v>
      </c>
      <c r="O20" s="10">
        <f t="shared" ref="O20:P26" si="31">C20+F20+I20+L20</f>
        <v>9526</v>
      </c>
      <c r="P20" s="23">
        <f t="shared" si="31"/>
        <v>3346</v>
      </c>
      <c r="Q20" s="10">
        <f t="shared" si="1"/>
        <v>12872</v>
      </c>
      <c r="R20" s="73">
        <f t="shared" si="7"/>
        <v>2614.9699999999998</v>
      </c>
      <c r="S20" s="73">
        <f t="shared" si="8"/>
        <v>483.9</v>
      </c>
      <c r="T20" s="73">
        <f t="shared" si="9"/>
        <v>76.37</v>
      </c>
      <c r="U20" s="73">
        <f t="shared" si="10"/>
        <v>0</v>
      </c>
      <c r="V20" s="73">
        <f t="shared" si="11"/>
        <v>21.64</v>
      </c>
      <c r="W20" s="73">
        <f t="shared" si="12"/>
        <v>3</v>
      </c>
      <c r="X20" s="73">
        <f t="shared" si="13"/>
        <v>318.2</v>
      </c>
      <c r="Y20" s="73">
        <f t="shared" si="14"/>
        <v>15</v>
      </c>
      <c r="Z20" s="76">
        <v>8218</v>
      </c>
      <c r="AA20" s="76">
        <v>3226</v>
      </c>
      <c r="AB20" s="76">
        <v>240</v>
      </c>
      <c r="AC20" s="76">
        <v>0</v>
      </c>
      <c r="AD20" s="76">
        <v>68</v>
      </c>
      <c r="AE20" s="76">
        <v>20</v>
      </c>
      <c r="AF20" s="76">
        <v>1000</v>
      </c>
      <c r="AG20" s="76">
        <v>100</v>
      </c>
      <c r="AH20" s="73">
        <f t="shared" si="15"/>
        <v>2054.5</v>
      </c>
      <c r="AI20" s="78">
        <f>ROUND(AA20*40%-S20,2)</f>
        <v>806.5</v>
      </c>
      <c r="AJ20" s="73">
        <f t="shared" si="2"/>
        <v>60</v>
      </c>
      <c r="AK20" s="73">
        <f t="shared" si="17"/>
        <v>0</v>
      </c>
      <c r="AL20" s="73">
        <f t="shared" si="3"/>
        <v>17</v>
      </c>
      <c r="AM20" s="73">
        <f t="shared" si="18"/>
        <v>5</v>
      </c>
      <c r="AN20" s="73">
        <f t="shared" si="27"/>
        <v>250</v>
      </c>
      <c r="AO20" s="73">
        <f t="shared" si="28"/>
        <v>25</v>
      </c>
    </row>
    <row r="21" spans="1:41" ht="20.100000000000001" customHeight="1">
      <c r="A21" s="19">
        <v>10</v>
      </c>
      <c r="B21" s="20" t="s">
        <v>24</v>
      </c>
      <c r="C21" s="21">
        <v>80</v>
      </c>
      <c r="D21" s="21">
        <v>0</v>
      </c>
      <c r="E21" s="10">
        <f t="shared" si="30"/>
        <v>80</v>
      </c>
      <c r="F21" s="22">
        <v>0</v>
      </c>
      <c r="G21" s="22">
        <v>0</v>
      </c>
      <c r="H21" s="10">
        <f t="shared" si="4"/>
        <v>0</v>
      </c>
      <c r="I21" s="22">
        <v>0</v>
      </c>
      <c r="J21" s="22">
        <v>0</v>
      </c>
      <c r="K21" s="10">
        <f t="shared" si="5"/>
        <v>0</v>
      </c>
      <c r="L21" s="22">
        <v>0</v>
      </c>
      <c r="M21" s="22">
        <v>0</v>
      </c>
      <c r="N21" s="10">
        <f t="shared" si="6"/>
        <v>0</v>
      </c>
      <c r="O21" s="10">
        <f t="shared" si="31"/>
        <v>80</v>
      </c>
      <c r="P21" s="23">
        <f t="shared" si="31"/>
        <v>0</v>
      </c>
      <c r="Q21" s="10">
        <f t="shared" si="1"/>
        <v>80</v>
      </c>
      <c r="R21" s="73">
        <f t="shared" si="7"/>
        <v>25.46</v>
      </c>
      <c r="S21" s="73">
        <f t="shared" si="8"/>
        <v>0</v>
      </c>
      <c r="T21" s="73">
        <f t="shared" si="9"/>
        <v>0</v>
      </c>
      <c r="U21" s="73">
        <f t="shared" si="10"/>
        <v>0</v>
      </c>
      <c r="V21" s="73">
        <f t="shared" si="11"/>
        <v>0</v>
      </c>
      <c r="W21" s="73">
        <f t="shared" si="12"/>
        <v>0</v>
      </c>
      <c r="X21" s="73">
        <f t="shared" si="13"/>
        <v>0</v>
      </c>
      <c r="Y21" s="73">
        <f t="shared" si="14"/>
        <v>0</v>
      </c>
      <c r="Z21" s="76">
        <v>80</v>
      </c>
      <c r="AA21" s="76">
        <v>0</v>
      </c>
      <c r="AB21" s="76">
        <v>0</v>
      </c>
      <c r="AC21" s="76">
        <v>0</v>
      </c>
      <c r="AD21" s="76">
        <v>0</v>
      </c>
      <c r="AE21" s="76">
        <v>0</v>
      </c>
      <c r="AF21" s="76">
        <v>0</v>
      </c>
      <c r="AG21" s="76">
        <v>0</v>
      </c>
      <c r="AH21" s="73">
        <f t="shared" si="15"/>
        <v>20</v>
      </c>
      <c r="AI21" s="73">
        <f t="shared" si="16"/>
        <v>0</v>
      </c>
      <c r="AJ21" s="73">
        <f t="shared" si="2"/>
        <v>0</v>
      </c>
      <c r="AK21" s="73">
        <f t="shared" si="17"/>
        <v>0</v>
      </c>
      <c r="AL21" s="73">
        <f t="shared" si="3"/>
        <v>0</v>
      </c>
      <c r="AM21" s="73">
        <f t="shared" si="18"/>
        <v>0</v>
      </c>
      <c r="AN21" s="73">
        <f t="shared" si="27"/>
        <v>0</v>
      </c>
      <c r="AO21" s="73">
        <f t="shared" si="28"/>
        <v>0</v>
      </c>
    </row>
    <row r="22" spans="1:41" ht="20.100000000000001" customHeight="1">
      <c r="A22" s="19">
        <v>11</v>
      </c>
      <c r="B22" s="33" t="s">
        <v>244</v>
      </c>
      <c r="C22" s="21">
        <v>110</v>
      </c>
      <c r="D22" s="21">
        <v>0</v>
      </c>
      <c r="E22" s="10">
        <f t="shared" si="30"/>
        <v>110</v>
      </c>
      <c r="F22" s="22">
        <v>20</v>
      </c>
      <c r="G22" s="22">
        <v>0</v>
      </c>
      <c r="H22" s="10">
        <f t="shared" si="4"/>
        <v>20</v>
      </c>
      <c r="I22" s="22">
        <v>9.15</v>
      </c>
      <c r="J22" s="22">
        <v>0</v>
      </c>
      <c r="K22" s="10">
        <f t="shared" si="5"/>
        <v>9.15</v>
      </c>
      <c r="L22" s="22">
        <v>0</v>
      </c>
      <c r="M22" s="22">
        <v>0</v>
      </c>
      <c r="N22" s="10">
        <f t="shared" si="6"/>
        <v>0</v>
      </c>
      <c r="O22" s="10">
        <f t="shared" si="31"/>
        <v>139.15</v>
      </c>
      <c r="P22" s="23">
        <f t="shared" si="31"/>
        <v>0</v>
      </c>
      <c r="Q22" s="10">
        <f t="shared" si="1"/>
        <v>139.15</v>
      </c>
      <c r="R22" s="73">
        <f t="shared" si="7"/>
        <v>35</v>
      </c>
      <c r="S22" s="73">
        <f t="shared" si="8"/>
        <v>0</v>
      </c>
      <c r="T22" s="73">
        <f t="shared" si="9"/>
        <v>6.36</v>
      </c>
      <c r="U22" s="73">
        <f t="shared" si="10"/>
        <v>0</v>
      </c>
      <c r="V22" s="73">
        <f t="shared" si="11"/>
        <v>2.91</v>
      </c>
      <c r="W22" s="73">
        <f t="shared" si="12"/>
        <v>0</v>
      </c>
      <c r="X22" s="73">
        <f t="shared" si="13"/>
        <v>0</v>
      </c>
      <c r="Y22" s="73">
        <f t="shared" si="14"/>
        <v>0</v>
      </c>
      <c r="Z22" s="76">
        <v>110</v>
      </c>
      <c r="AA22" s="76">
        <v>0</v>
      </c>
      <c r="AB22" s="76">
        <v>20</v>
      </c>
      <c r="AC22" s="76">
        <v>0</v>
      </c>
      <c r="AD22" s="76">
        <v>9.15</v>
      </c>
      <c r="AE22" s="76">
        <v>0</v>
      </c>
      <c r="AF22" s="76">
        <v>0</v>
      </c>
      <c r="AG22" s="76">
        <v>0</v>
      </c>
      <c r="AH22" s="73">
        <f t="shared" si="15"/>
        <v>27.5</v>
      </c>
      <c r="AI22" s="73">
        <f t="shared" si="16"/>
        <v>0</v>
      </c>
      <c r="AJ22" s="73">
        <f t="shared" si="2"/>
        <v>5</v>
      </c>
      <c r="AK22" s="73">
        <f t="shared" si="17"/>
        <v>0</v>
      </c>
      <c r="AL22" s="73">
        <f t="shared" si="3"/>
        <v>2.29</v>
      </c>
      <c r="AM22" s="73">
        <f t="shared" si="18"/>
        <v>0</v>
      </c>
      <c r="AN22" s="73">
        <f>ROUND(AF22*25%,2)</f>
        <v>0</v>
      </c>
      <c r="AO22" s="73">
        <f>ROUND(AG22*25%,2)</f>
        <v>0</v>
      </c>
    </row>
    <row r="23" spans="1:41" ht="20.100000000000001" customHeight="1">
      <c r="A23" s="19">
        <v>12</v>
      </c>
      <c r="B23" s="20" t="s">
        <v>25</v>
      </c>
      <c r="C23" s="21">
        <v>500</v>
      </c>
      <c r="D23" s="21">
        <v>100</v>
      </c>
      <c r="E23" s="10">
        <f t="shared" si="30"/>
        <v>600</v>
      </c>
      <c r="F23" s="22">
        <v>0</v>
      </c>
      <c r="G23" s="22">
        <v>0</v>
      </c>
      <c r="H23" s="10">
        <f t="shared" si="4"/>
        <v>0</v>
      </c>
      <c r="I23" s="22">
        <v>0</v>
      </c>
      <c r="J23" s="22">
        <v>0</v>
      </c>
      <c r="K23" s="10">
        <f t="shared" si="5"/>
        <v>0</v>
      </c>
      <c r="L23" s="22">
        <v>0</v>
      </c>
      <c r="M23" s="22">
        <v>0</v>
      </c>
      <c r="N23" s="10">
        <f t="shared" si="6"/>
        <v>0</v>
      </c>
      <c r="O23" s="10">
        <f t="shared" si="31"/>
        <v>500</v>
      </c>
      <c r="P23" s="23">
        <f t="shared" si="31"/>
        <v>100</v>
      </c>
      <c r="Q23" s="10">
        <f t="shared" si="1"/>
        <v>600</v>
      </c>
      <c r="R23" s="73">
        <f t="shared" si="7"/>
        <v>159.1</v>
      </c>
      <c r="S23" s="73">
        <f t="shared" si="8"/>
        <v>15</v>
      </c>
      <c r="T23" s="73">
        <f t="shared" si="9"/>
        <v>0</v>
      </c>
      <c r="U23" s="73">
        <f t="shared" si="10"/>
        <v>0</v>
      </c>
      <c r="V23" s="73">
        <f t="shared" si="11"/>
        <v>0</v>
      </c>
      <c r="W23" s="73">
        <f t="shared" si="12"/>
        <v>0</v>
      </c>
      <c r="X23" s="73">
        <f t="shared" si="13"/>
        <v>0</v>
      </c>
      <c r="Y23" s="73">
        <f t="shared" si="14"/>
        <v>0</v>
      </c>
      <c r="Z23" s="76">
        <v>500</v>
      </c>
      <c r="AA23" s="76">
        <v>100</v>
      </c>
      <c r="AB23" s="76">
        <v>0</v>
      </c>
      <c r="AC23" s="76">
        <v>0</v>
      </c>
      <c r="AD23" s="76">
        <v>0</v>
      </c>
      <c r="AE23" s="76">
        <v>0</v>
      </c>
      <c r="AF23" s="76">
        <v>0</v>
      </c>
      <c r="AG23" s="76">
        <v>0</v>
      </c>
      <c r="AH23" s="73">
        <f t="shared" si="15"/>
        <v>125</v>
      </c>
      <c r="AI23" s="73">
        <f t="shared" si="16"/>
        <v>25</v>
      </c>
      <c r="AJ23" s="73">
        <f t="shared" si="2"/>
        <v>0</v>
      </c>
      <c r="AK23" s="73">
        <f t="shared" si="17"/>
        <v>0</v>
      </c>
      <c r="AL23" s="73">
        <f t="shared" si="3"/>
        <v>0</v>
      </c>
      <c r="AM23" s="73">
        <f t="shared" si="18"/>
        <v>0</v>
      </c>
      <c r="AN23" s="73">
        <f t="shared" ref="AN23:AN29" si="32">ROUND(AF23*25%,2)</f>
        <v>0</v>
      </c>
      <c r="AO23" s="73">
        <f t="shared" ref="AO23:AO29" si="33">ROUND(AG23*25%,2)</f>
        <v>0</v>
      </c>
    </row>
    <row r="24" spans="1:41" ht="20.100000000000001" customHeight="1">
      <c r="A24" s="19">
        <v>13</v>
      </c>
      <c r="B24" s="20" t="s">
        <v>26</v>
      </c>
      <c r="C24" s="21">
        <v>390</v>
      </c>
      <c r="D24" s="21">
        <v>100</v>
      </c>
      <c r="E24" s="10">
        <f t="shared" si="30"/>
        <v>490</v>
      </c>
      <c r="F24" s="22">
        <v>0</v>
      </c>
      <c r="G24" s="22">
        <v>0</v>
      </c>
      <c r="H24" s="10">
        <f t="shared" si="4"/>
        <v>0</v>
      </c>
      <c r="I24" s="22">
        <v>0</v>
      </c>
      <c r="J24" s="22">
        <v>0</v>
      </c>
      <c r="K24" s="10">
        <f t="shared" si="5"/>
        <v>0</v>
      </c>
      <c r="L24" s="22">
        <v>0</v>
      </c>
      <c r="M24" s="22">
        <v>0</v>
      </c>
      <c r="N24" s="10">
        <f t="shared" si="6"/>
        <v>0</v>
      </c>
      <c r="O24" s="10">
        <f t="shared" si="31"/>
        <v>390</v>
      </c>
      <c r="P24" s="23">
        <f t="shared" si="31"/>
        <v>100</v>
      </c>
      <c r="Q24" s="10">
        <f t="shared" si="1"/>
        <v>490</v>
      </c>
      <c r="R24" s="73">
        <f t="shared" si="7"/>
        <v>124.1</v>
      </c>
      <c r="S24" s="73">
        <f t="shared" si="8"/>
        <v>15</v>
      </c>
      <c r="T24" s="73">
        <f t="shared" si="9"/>
        <v>0</v>
      </c>
      <c r="U24" s="73">
        <f t="shared" si="10"/>
        <v>0</v>
      </c>
      <c r="V24" s="73">
        <f t="shared" si="11"/>
        <v>0</v>
      </c>
      <c r="W24" s="73">
        <f t="shared" si="12"/>
        <v>0</v>
      </c>
      <c r="X24" s="73">
        <f t="shared" si="13"/>
        <v>0</v>
      </c>
      <c r="Y24" s="73">
        <f t="shared" si="14"/>
        <v>0</v>
      </c>
      <c r="Z24" s="76">
        <v>390</v>
      </c>
      <c r="AA24" s="76">
        <v>100</v>
      </c>
      <c r="AB24" s="76">
        <v>0</v>
      </c>
      <c r="AC24" s="76">
        <v>0</v>
      </c>
      <c r="AD24" s="76">
        <v>0</v>
      </c>
      <c r="AE24" s="76">
        <v>0</v>
      </c>
      <c r="AF24" s="76">
        <v>0</v>
      </c>
      <c r="AG24" s="76">
        <v>0</v>
      </c>
      <c r="AH24" s="73">
        <f t="shared" si="15"/>
        <v>97.5</v>
      </c>
      <c r="AI24" s="73">
        <f t="shared" si="16"/>
        <v>25</v>
      </c>
      <c r="AJ24" s="73">
        <f t="shared" ref="AJ24:AJ86" si="34">ROUND(AB24*56.82%-T24,2)</f>
        <v>0</v>
      </c>
      <c r="AK24" s="73">
        <f t="shared" si="17"/>
        <v>0</v>
      </c>
      <c r="AL24" s="73">
        <f t="shared" si="3"/>
        <v>0</v>
      </c>
      <c r="AM24" s="73">
        <f t="shared" si="18"/>
        <v>0</v>
      </c>
      <c r="AN24" s="73">
        <f t="shared" si="32"/>
        <v>0</v>
      </c>
      <c r="AO24" s="73">
        <f t="shared" si="33"/>
        <v>0</v>
      </c>
    </row>
    <row r="25" spans="1:41" ht="20.100000000000001" customHeight="1">
      <c r="A25" s="19">
        <v>14</v>
      </c>
      <c r="B25" s="20" t="s">
        <v>245</v>
      </c>
      <c r="C25" s="21">
        <v>115</v>
      </c>
      <c r="D25" s="21">
        <v>0</v>
      </c>
      <c r="E25" s="10">
        <f t="shared" si="30"/>
        <v>115</v>
      </c>
      <c r="F25" s="22">
        <v>15</v>
      </c>
      <c r="G25" s="22">
        <v>0</v>
      </c>
      <c r="H25" s="10">
        <f t="shared" si="4"/>
        <v>15</v>
      </c>
      <c r="I25" s="22">
        <v>41</v>
      </c>
      <c r="J25" s="22">
        <v>0</v>
      </c>
      <c r="K25" s="10">
        <f t="shared" si="5"/>
        <v>41</v>
      </c>
      <c r="L25" s="22">
        <v>0</v>
      </c>
      <c r="M25" s="22">
        <v>0</v>
      </c>
      <c r="N25" s="10">
        <f>L25+M25</f>
        <v>0</v>
      </c>
      <c r="O25" s="10">
        <f t="shared" si="31"/>
        <v>171</v>
      </c>
      <c r="P25" s="23">
        <f t="shared" si="31"/>
        <v>0</v>
      </c>
      <c r="Q25" s="10">
        <f>O25+P25</f>
        <v>171</v>
      </c>
      <c r="R25" s="73">
        <f t="shared" si="7"/>
        <v>36.590000000000003</v>
      </c>
      <c r="S25" s="73">
        <f t="shared" si="8"/>
        <v>0</v>
      </c>
      <c r="T25" s="73">
        <f t="shared" si="9"/>
        <v>4.7699999999999996</v>
      </c>
      <c r="U25" s="73">
        <f t="shared" si="10"/>
        <v>0</v>
      </c>
      <c r="V25" s="73">
        <f t="shared" si="11"/>
        <v>13.05</v>
      </c>
      <c r="W25" s="73">
        <f t="shared" si="12"/>
        <v>0</v>
      </c>
      <c r="X25" s="73">
        <f t="shared" si="13"/>
        <v>0</v>
      </c>
      <c r="Y25" s="73">
        <f t="shared" si="14"/>
        <v>0</v>
      </c>
      <c r="Z25" s="76">
        <v>115</v>
      </c>
      <c r="AA25" s="76">
        <v>0</v>
      </c>
      <c r="AB25" s="76">
        <v>15</v>
      </c>
      <c r="AC25" s="76">
        <v>0</v>
      </c>
      <c r="AD25" s="76">
        <v>41</v>
      </c>
      <c r="AE25" s="76">
        <v>0</v>
      </c>
      <c r="AF25" s="76">
        <v>0</v>
      </c>
      <c r="AG25" s="76">
        <v>0</v>
      </c>
      <c r="AH25" s="73">
        <f t="shared" si="15"/>
        <v>28.75</v>
      </c>
      <c r="AI25" s="73">
        <f t="shared" si="16"/>
        <v>0</v>
      </c>
      <c r="AJ25" s="73">
        <f>ROUND(AB25*56.82%-T25,2)-0.01</f>
        <v>3.74</v>
      </c>
      <c r="AK25" s="73">
        <f t="shared" si="17"/>
        <v>0</v>
      </c>
      <c r="AL25" s="73">
        <f t="shared" si="3"/>
        <v>10.25</v>
      </c>
      <c r="AM25" s="73">
        <f t="shared" si="18"/>
        <v>0</v>
      </c>
      <c r="AN25" s="73">
        <f t="shared" si="32"/>
        <v>0</v>
      </c>
      <c r="AO25" s="73">
        <f t="shared" si="33"/>
        <v>0</v>
      </c>
    </row>
    <row r="26" spans="1:41" ht="20.100000000000001" customHeight="1">
      <c r="A26" s="19">
        <v>15</v>
      </c>
      <c r="B26" s="34" t="s">
        <v>27</v>
      </c>
      <c r="C26" s="21">
        <v>0</v>
      </c>
      <c r="D26" s="21">
        <v>0</v>
      </c>
      <c r="E26" s="10">
        <f t="shared" si="30"/>
        <v>0</v>
      </c>
      <c r="F26" s="22">
        <v>80</v>
      </c>
      <c r="G26" s="22">
        <v>3767</v>
      </c>
      <c r="H26" s="10">
        <f t="shared" si="4"/>
        <v>3847</v>
      </c>
      <c r="I26" s="22">
        <v>0</v>
      </c>
      <c r="J26" s="22">
        <v>0</v>
      </c>
      <c r="K26" s="10">
        <f t="shared" si="5"/>
        <v>0</v>
      </c>
      <c r="L26" s="22">
        <v>0</v>
      </c>
      <c r="M26" s="22">
        <v>0</v>
      </c>
      <c r="N26" s="10">
        <f t="shared" si="6"/>
        <v>0</v>
      </c>
      <c r="O26" s="10">
        <f t="shared" si="31"/>
        <v>80</v>
      </c>
      <c r="P26" s="23">
        <f t="shared" si="31"/>
        <v>3767</v>
      </c>
      <c r="Q26" s="10">
        <f t="shared" si="1"/>
        <v>3847</v>
      </c>
      <c r="R26" s="73">
        <f t="shared" si="7"/>
        <v>0</v>
      </c>
      <c r="S26" s="73">
        <f t="shared" si="8"/>
        <v>0</v>
      </c>
      <c r="T26" s="73">
        <f t="shared" si="9"/>
        <v>25.46</v>
      </c>
      <c r="U26" s="73">
        <f t="shared" si="10"/>
        <v>565.04999999999995</v>
      </c>
      <c r="V26" s="73">
        <f t="shared" si="11"/>
        <v>0</v>
      </c>
      <c r="W26" s="73">
        <f t="shared" si="12"/>
        <v>0</v>
      </c>
      <c r="X26" s="73">
        <f t="shared" si="13"/>
        <v>0</v>
      </c>
      <c r="Y26" s="73">
        <f t="shared" si="14"/>
        <v>0</v>
      </c>
      <c r="Z26" s="76">
        <v>0</v>
      </c>
      <c r="AA26" s="76">
        <v>0</v>
      </c>
      <c r="AB26" s="76">
        <v>80</v>
      </c>
      <c r="AC26" s="76">
        <v>3767</v>
      </c>
      <c r="AD26" s="76">
        <v>0</v>
      </c>
      <c r="AE26" s="76">
        <v>0</v>
      </c>
      <c r="AF26" s="76">
        <v>0</v>
      </c>
      <c r="AG26" s="76">
        <v>0</v>
      </c>
      <c r="AH26" s="73">
        <f t="shared" si="15"/>
        <v>0</v>
      </c>
      <c r="AI26" s="73">
        <f t="shared" si="16"/>
        <v>0</v>
      </c>
      <c r="AJ26" s="73">
        <f t="shared" si="34"/>
        <v>20</v>
      </c>
      <c r="AK26" s="73">
        <f t="shared" si="17"/>
        <v>941.75</v>
      </c>
      <c r="AL26" s="73">
        <f t="shared" si="3"/>
        <v>0</v>
      </c>
      <c r="AM26" s="73">
        <f t="shared" si="18"/>
        <v>0</v>
      </c>
      <c r="AN26" s="73">
        <f t="shared" si="32"/>
        <v>0</v>
      </c>
      <c r="AO26" s="73">
        <f t="shared" si="33"/>
        <v>0</v>
      </c>
    </row>
    <row r="27" spans="1:41" s="29" customFormat="1" ht="20.100000000000001" customHeight="1">
      <c r="A27" s="26"/>
      <c r="B27" s="27" t="s">
        <v>23</v>
      </c>
      <c r="C27" s="32">
        <f t="shared" ref="C27:AO27" si="35">SUM(C20:C26)</f>
        <v>9413</v>
      </c>
      <c r="D27" s="32">
        <f t="shared" si="35"/>
        <v>3426</v>
      </c>
      <c r="E27" s="32">
        <f t="shared" si="35"/>
        <v>12839</v>
      </c>
      <c r="F27" s="32">
        <f t="shared" si="35"/>
        <v>355</v>
      </c>
      <c r="G27" s="32">
        <f t="shared" si="35"/>
        <v>3767</v>
      </c>
      <c r="H27" s="32">
        <f t="shared" si="35"/>
        <v>4122</v>
      </c>
      <c r="I27" s="32">
        <f t="shared" si="35"/>
        <v>118.15</v>
      </c>
      <c r="J27" s="32">
        <f t="shared" si="35"/>
        <v>20</v>
      </c>
      <c r="K27" s="32">
        <f t="shared" si="35"/>
        <v>138.15</v>
      </c>
      <c r="L27" s="32">
        <f t="shared" si="35"/>
        <v>1000</v>
      </c>
      <c r="M27" s="32">
        <f t="shared" si="35"/>
        <v>100</v>
      </c>
      <c r="N27" s="32">
        <f t="shared" si="35"/>
        <v>1100</v>
      </c>
      <c r="O27" s="32">
        <f t="shared" si="35"/>
        <v>10886.15</v>
      </c>
      <c r="P27" s="32">
        <f t="shared" si="35"/>
        <v>7313</v>
      </c>
      <c r="Q27" s="32">
        <f t="shared" si="35"/>
        <v>18199.150000000001</v>
      </c>
      <c r="R27" s="32">
        <f t="shared" si="35"/>
        <v>2995.22</v>
      </c>
      <c r="S27" s="32">
        <f t="shared" si="35"/>
        <v>513.9</v>
      </c>
      <c r="T27" s="32">
        <f t="shared" si="35"/>
        <v>112.96000000000001</v>
      </c>
      <c r="U27" s="32">
        <f t="shared" si="35"/>
        <v>565.04999999999995</v>
      </c>
      <c r="V27" s="32">
        <f t="shared" si="35"/>
        <v>37.6</v>
      </c>
      <c r="W27" s="32">
        <f t="shared" si="35"/>
        <v>3</v>
      </c>
      <c r="X27" s="32">
        <f t="shared" si="35"/>
        <v>318.2</v>
      </c>
      <c r="Y27" s="32">
        <f t="shared" si="35"/>
        <v>15</v>
      </c>
      <c r="Z27" s="32">
        <f t="shared" si="35"/>
        <v>9413</v>
      </c>
      <c r="AA27" s="32">
        <f t="shared" si="35"/>
        <v>3426</v>
      </c>
      <c r="AB27" s="32">
        <f t="shared" si="35"/>
        <v>355</v>
      </c>
      <c r="AC27" s="32">
        <f t="shared" si="35"/>
        <v>3767</v>
      </c>
      <c r="AD27" s="32">
        <f t="shared" si="35"/>
        <v>118.15</v>
      </c>
      <c r="AE27" s="32">
        <f t="shared" si="35"/>
        <v>20</v>
      </c>
      <c r="AF27" s="32">
        <f t="shared" si="35"/>
        <v>1000</v>
      </c>
      <c r="AG27" s="32">
        <f t="shared" si="35"/>
        <v>100</v>
      </c>
      <c r="AH27" s="32">
        <f t="shared" si="35"/>
        <v>2353.25</v>
      </c>
      <c r="AI27" s="32">
        <f t="shared" si="35"/>
        <v>856.5</v>
      </c>
      <c r="AJ27" s="32">
        <f t="shared" si="35"/>
        <v>88.74</v>
      </c>
      <c r="AK27" s="32">
        <f t="shared" si="35"/>
        <v>941.75</v>
      </c>
      <c r="AL27" s="32">
        <f t="shared" si="35"/>
        <v>29.54</v>
      </c>
      <c r="AM27" s="32">
        <f t="shared" si="35"/>
        <v>5</v>
      </c>
      <c r="AN27" s="32">
        <f t="shared" si="35"/>
        <v>250</v>
      </c>
      <c r="AO27" s="32">
        <f t="shared" si="35"/>
        <v>25</v>
      </c>
    </row>
    <row r="28" spans="1:41" s="29" customFormat="1" ht="20.100000000000001" customHeight="1">
      <c r="A28" s="26">
        <v>16</v>
      </c>
      <c r="B28" s="20" t="s">
        <v>28</v>
      </c>
      <c r="C28" s="21">
        <v>160</v>
      </c>
      <c r="D28" s="21">
        <v>1150</v>
      </c>
      <c r="E28" s="10">
        <f>C28+D28</f>
        <v>1310</v>
      </c>
      <c r="F28" s="22">
        <v>0</v>
      </c>
      <c r="G28" s="22">
        <v>0</v>
      </c>
      <c r="H28" s="10">
        <f t="shared" si="4"/>
        <v>0</v>
      </c>
      <c r="I28" s="22">
        <v>50</v>
      </c>
      <c r="J28" s="22">
        <v>0</v>
      </c>
      <c r="K28" s="10">
        <f t="shared" si="5"/>
        <v>50</v>
      </c>
      <c r="L28" s="22">
        <v>150</v>
      </c>
      <c r="M28" s="22">
        <v>260</v>
      </c>
      <c r="N28" s="10">
        <f t="shared" si="6"/>
        <v>410</v>
      </c>
      <c r="O28" s="10">
        <f t="shared" ref="O28:P30" si="36">C28+F28+I28+L28</f>
        <v>360</v>
      </c>
      <c r="P28" s="23">
        <f t="shared" si="36"/>
        <v>1410</v>
      </c>
      <c r="Q28" s="10">
        <f t="shared" si="1"/>
        <v>1770</v>
      </c>
      <c r="R28" s="73">
        <f t="shared" si="7"/>
        <v>50.91</v>
      </c>
      <c r="S28" s="73">
        <f t="shared" si="8"/>
        <v>172.5</v>
      </c>
      <c r="T28" s="73">
        <f t="shared" si="9"/>
        <v>0</v>
      </c>
      <c r="U28" s="73">
        <f t="shared" si="10"/>
        <v>0</v>
      </c>
      <c r="V28" s="73">
        <f t="shared" si="11"/>
        <v>15.91</v>
      </c>
      <c r="W28" s="73">
        <f t="shared" si="12"/>
        <v>0</v>
      </c>
      <c r="X28" s="73">
        <f t="shared" si="13"/>
        <v>47.73</v>
      </c>
      <c r="Y28" s="73">
        <f t="shared" si="14"/>
        <v>39</v>
      </c>
      <c r="Z28" s="79">
        <v>160</v>
      </c>
      <c r="AA28" s="79">
        <v>1150</v>
      </c>
      <c r="AB28" s="79">
        <v>0</v>
      </c>
      <c r="AC28" s="79">
        <v>0</v>
      </c>
      <c r="AD28" s="79">
        <v>50</v>
      </c>
      <c r="AE28" s="79">
        <v>0</v>
      </c>
      <c r="AF28" s="79">
        <v>150</v>
      </c>
      <c r="AG28" s="79">
        <v>260</v>
      </c>
      <c r="AH28" s="73">
        <f t="shared" si="15"/>
        <v>40</v>
      </c>
      <c r="AI28" s="78">
        <f>ROUND(AA28*40%-S28,2)-150</f>
        <v>137.5</v>
      </c>
      <c r="AJ28" s="73">
        <f t="shared" si="34"/>
        <v>0</v>
      </c>
      <c r="AK28" s="73">
        <f t="shared" si="17"/>
        <v>0</v>
      </c>
      <c r="AL28" s="73">
        <f t="shared" si="3"/>
        <v>12.5</v>
      </c>
      <c r="AM28" s="73">
        <f t="shared" si="18"/>
        <v>0</v>
      </c>
      <c r="AN28" s="73">
        <f t="shared" si="32"/>
        <v>37.5</v>
      </c>
      <c r="AO28" s="73">
        <f t="shared" si="33"/>
        <v>65</v>
      </c>
    </row>
    <row r="29" spans="1:41" ht="20.100000000000001" customHeight="1">
      <c r="A29" s="19">
        <v>17</v>
      </c>
      <c r="B29" s="20" t="s">
        <v>29</v>
      </c>
      <c r="C29" s="21">
        <v>750</v>
      </c>
      <c r="D29" s="21">
        <v>150</v>
      </c>
      <c r="E29" s="10">
        <f t="shared" ref="E29:E34" si="37">C29+D29</f>
        <v>900</v>
      </c>
      <c r="F29" s="22">
        <v>10</v>
      </c>
      <c r="G29" s="22">
        <v>0</v>
      </c>
      <c r="H29" s="10">
        <f t="shared" si="4"/>
        <v>10</v>
      </c>
      <c r="I29" s="22">
        <v>20</v>
      </c>
      <c r="J29" s="22">
        <v>0</v>
      </c>
      <c r="K29" s="10">
        <f t="shared" si="5"/>
        <v>20</v>
      </c>
      <c r="L29" s="22">
        <v>50</v>
      </c>
      <c r="M29" s="22">
        <v>50</v>
      </c>
      <c r="N29" s="10">
        <f t="shared" si="6"/>
        <v>100</v>
      </c>
      <c r="O29" s="10">
        <f t="shared" si="36"/>
        <v>830</v>
      </c>
      <c r="P29" s="23">
        <f t="shared" si="36"/>
        <v>200</v>
      </c>
      <c r="Q29" s="10">
        <f t="shared" si="1"/>
        <v>1030</v>
      </c>
      <c r="R29" s="73">
        <f t="shared" si="7"/>
        <v>238.65</v>
      </c>
      <c r="S29" s="73">
        <f t="shared" si="8"/>
        <v>22.5</v>
      </c>
      <c r="T29" s="73">
        <f t="shared" si="9"/>
        <v>3.18</v>
      </c>
      <c r="U29" s="73">
        <f t="shared" si="10"/>
        <v>0</v>
      </c>
      <c r="V29" s="73">
        <f t="shared" si="11"/>
        <v>6.36</v>
      </c>
      <c r="W29" s="73">
        <f t="shared" si="12"/>
        <v>0</v>
      </c>
      <c r="X29" s="73">
        <f t="shared" si="13"/>
        <v>15.91</v>
      </c>
      <c r="Y29" s="73">
        <f t="shared" si="14"/>
        <v>7.5</v>
      </c>
      <c r="Z29" s="76">
        <v>750</v>
      </c>
      <c r="AA29" s="76">
        <v>150</v>
      </c>
      <c r="AB29" s="76">
        <v>10</v>
      </c>
      <c r="AC29" s="76">
        <v>0</v>
      </c>
      <c r="AD29" s="76">
        <v>20</v>
      </c>
      <c r="AE29" s="76">
        <v>0</v>
      </c>
      <c r="AF29" s="76">
        <v>50</v>
      </c>
      <c r="AG29" s="76">
        <v>50</v>
      </c>
      <c r="AH29" s="73">
        <f t="shared" si="15"/>
        <v>187.5</v>
      </c>
      <c r="AI29" s="73">
        <f t="shared" si="16"/>
        <v>37.5</v>
      </c>
      <c r="AJ29" s="73">
        <f t="shared" si="34"/>
        <v>2.5</v>
      </c>
      <c r="AK29" s="73">
        <f t="shared" si="17"/>
        <v>0</v>
      </c>
      <c r="AL29" s="73">
        <f t="shared" si="3"/>
        <v>5</v>
      </c>
      <c r="AM29" s="73">
        <f t="shared" si="18"/>
        <v>0</v>
      </c>
      <c r="AN29" s="73">
        <f t="shared" si="32"/>
        <v>12.5</v>
      </c>
      <c r="AO29" s="73">
        <f t="shared" si="33"/>
        <v>12.5</v>
      </c>
    </row>
    <row r="30" spans="1:41" ht="20.100000000000001" customHeight="1">
      <c r="A30" s="19">
        <v>18</v>
      </c>
      <c r="B30" s="20" t="s">
        <v>30</v>
      </c>
      <c r="C30" s="21">
        <v>146</v>
      </c>
      <c r="D30" s="21">
        <v>0</v>
      </c>
      <c r="E30" s="10">
        <f t="shared" si="37"/>
        <v>146</v>
      </c>
      <c r="F30" s="22">
        <v>10</v>
      </c>
      <c r="G30" s="22">
        <v>0</v>
      </c>
      <c r="H30" s="10">
        <f t="shared" si="4"/>
        <v>10</v>
      </c>
      <c r="I30" s="22">
        <v>40</v>
      </c>
      <c r="J30" s="22">
        <v>0</v>
      </c>
      <c r="K30" s="10">
        <f t="shared" si="5"/>
        <v>40</v>
      </c>
      <c r="L30" s="22">
        <v>0</v>
      </c>
      <c r="M30" s="22">
        <v>0</v>
      </c>
      <c r="N30" s="10">
        <f t="shared" si="6"/>
        <v>0</v>
      </c>
      <c r="O30" s="10">
        <f t="shared" si="36"/>
        <v>196</v>
      </c>
      <c r="P30" s="23">
        <f t="shared" si="36"/>
        <v>0</v>
      </c>
      <c r="Q30" s="10">
        <f t="shared" si="1"/>
        <v>196</v>
      </c>
      <c r="R30" s="73">
        <f t="shared" si="7"/>
        <v>46.46</v>
      </c>
      <c r="S30" s="73">
        <f t="shared" si="8"/>
        <v>0</v>
      </c>
      <c r="T30" s="73">
        <f t="shared" si="9"/>
        <v>3.18</v>
      </c>
      <c r="U30" s="73">
        <f t="shared" si="10"/>
        <v>0</v>
      </c>
      <c r="V30" s="73">
        <f t="shared" si="11"/>
        <v>12.73</v>
      </c>
      <c r="W30" s="73">
        <f t="shared" si="12"/>
        <v>0</v>
      </c>
      <c r="X30" s="73">
        <f t="shared" si="13"/>
        <v>0</v>
      </c>
      <c r="Y30" s="73">
        <f t="shared" si="14"/>
        <v>0</v>
      </c>
      <c r="Z30" s="76">
        <v>146</v>
      </c>
      <c r="AA30" s="76">
        <v>0</v>
      </c>
      <c r="AB30" s="76">
        <v>10</v>
      </c>
      <c r="AC30" s="76">
        <v>0</v>
      </c>
      <c r="AD30" s="76">
        <v>40</v>
      </c>
      <c r="AE30" s="76">
        <v>0</v>
      </c>
      <c r="AF30" s="76">
        <v>0</v>
      </c>
      <c r="AG30" s="76">
        <v>0</v>
      </c>
      <c r="AH30" s="73">
        <f t="shared" si="15"/>
        <v>36.5</v>
      </c>
      <c r="AI30" s="73">
        <f t="shared" si="16"/>
        <v>0</v>
      </c>
      <c r="AJ30" s="73">
        <f t="shared" si="34"/>
        <v>2.5</v>
      </c>
      <c r="AK30" s="73">
        <f t="shared" si="17"/>
        <v>0</v>
      </c>
      <c r="AL30" s="73">
        <f t="shared" si="3"/>
        <v>10</v>
      </c>
      <c r="AM30" s="73">
        <f t="shared" si="18"/>
        <v>0</v>
      </c>
      <c r="AN30" s="73">
        <f>ROUND(AF30*25%,2)</f>
        <v>0</v>
      </c>
      <c r="AO30" s="73">
        <f>ROUND(AG30*25%,2)</f>
        <v>0</v>
      </c>
    </row>
    <row r="31" spans="1:41" s="29" customFormat="1" ht="19.5" customHeight="1">
      <c r="A31" s="26"/>
      <c r="B31" s="27" t="s">
        <v>29</v>
      </c>
      <c r="C31" s="28">
        <f t="shared" ref="C31:AO31" si="38">+C29+C30</f>
        <v>896</v>
      </c>
      <c r="D31" s="28">
        <f t="shared" si="38"/>
        <v>150</v>
      </c>
      <c r="E31" s="28">
        <f t="shared" si="38"/>
        <v>1046</v>
      </c>
      <c r="F31" s="28">
        <f t="shared" si="38"/>
        <v>20</v>
      </c>
      <c r="G31" s="28">
        <f t="shared" si="38"/>
        <v>0</v>
      </c>
      <c r="H31" s="28">
        <f t="shared" si="38"/>
        <v>20</v>
      </c>
      <c r="I31" s="28">
        <f t="shared" si="38"/>
        <v>60</v>
      </c>
      <c r="J31" s="28">
        <f t="shared" si="38"/>
        <v>0</v>
      </c>
      <c r="K31" s="28">
        <f t="shared" si="38"/>
        <v>60</v>
      </c>
      <c r="L31" s="28">
        <f t="shared" si="38"/>
        <v>50</v>
      </c>
      <c r="M31" s="28">
        <f t="shared" si="38"/>
        <v>50</v>
      </c>
      <c r="N31" s="28">
        <f t="shared" si="38"/>
        <v>100</v>
      </c>
      <c r="O31" s="28">
        <f t="shared" si="38"/>
        <v>1026</v>
      </c>
      <c r="P31" s="28">
        <f t="shared" si="38"/>
        <v>200</v>
      </c>
      <c r="Q31" s="28">
        <f t="shared" si="38"/>
        <v>1226</v>
      </c>
      <c r="R31" s="28">
        <f t="shared" si="38"/>
        <v>285.11</v>
      </c>
      <c r="S31" s="28">
        <f t="shared" si="38"/>
        <v>22.5</v>
      </c>
      <c r="T31" s="28">
        <f t="shared" si="38"/>
        <v>6.36</v>
      </c>
      <c r="U31" s="28">
        <f t="shared" si="38"/>
        <v>0</v>
      </c>
      <c r="V31" s="28">
        <f t="shared" si="38"/>
        <v>19.09</v>
      </c>
      <c r="W31" s="28">
        <f t="shared" si="38"/>
        <v>0</v>
      </c>
      <c r="X31" s="28">
        <f t="shared" si="38"/>
        <v>15.91</v>
      </c>
      <c r="Y31" s="28">
        <f t="shared" si="38"/>
        <v>7.5</v>
      </c>
      <c r="Z31" s="28">
        <f t="shared" si="38"/>
        <v>896</v>
      </c>
      <c r="AA31" s="28">
        <f t="shared" si="38"/>
        <v>150</v>
      </c>
      <c r="AB31" s="28">
        <f t="shared" si="38"/>
        <v>20</v>
      </c>
      <c r="AC31" s="28">
        <f t="shared" si="38"/>
        <v>0</v>
      </c>
      <c r="AD31" s="28">
        <f t="shared" si="38"/>
        <v>60</v>
      </c>
      <c r="AE31" s="28">
        <f t="shared" si="38"/>
        <v>0</v>
      </c>
      <c r="AF31" s="28">
        <f t="shared" si="38"/>
        <v>50</v>
      </c>
      <c r="AG31" s="28">
        <f t="shared" si="38"/>
        <v>50</v>
      </c>
      <c r="AH31" s="28">
        <f t="shared" si="38"/>
        <v>224</v>
      </c>
      <c r="AI31" s="28">
        <f t="shared" si="38"/>
        <v>37.5</v>
      </c>
      <c r="AJ31" s="28">
        <f t="shared" si="38"/>
        <v>5</v>
      </c>
      <c r="AK31" s="28">
        <f t="shared" si="38"/>
        <v>0</v>
      </c>
      <c r="AL31" s="28">
        <f t="shared" si="38"/>
        <v>15</v>
      </c>
      <c r="AM31" s="28">
        <f t="shared" si="38"/>
        <v>0</v>
      </c>
      <c r="AN31" s="28">
        <f t="shared" si="38"/>
        <v>12.5</v>
      </c>
      <c r="AO31" s="28">
        <f t="shared" si="38"/>
        <v>12.5</v>
      </c>
    </row>
    <row r="32" spans="1:41" ht="20.100000000000001" customHeight="1">
      <c r="A32" s="19">
        <v>19</v>
      </c>
      <c r="B32" s="20" t="s">
        <v>31</v>
      </c>
      <c r="C32" s="21">
        <v>700</v>
      </c>
      <c r="D32" s="21">
        <v>300</v>
      </c>
      <c r="E32" s="10">
        <f t="shared" si="37"/>
        <v>1000</v>
      </c>
      <c r="F32" s="22">
        <v>0</v>
      </c>
      <c r="G32" s="22">
        <v>0</v>
      </c>
      <c r="H32" s="10">
        <f t="shared" si="4"/>
        <v>0</v>
      </c>
      <c r="I32" s="22">
        <v>30</v>
      </c>
      <c r="J32" s="22">
        <v>0</v>
      </c>
      <c r="K32" s="10">
        <f t="shared" si="5"/>
        <v>30</v>
      </c>
      <c r="L32" s="22">
        <v>0</v>
      </c>
      <c r="M32" s="22">
        <v>0</v>
      </c>
      <c r="N32" s="10">
        <f t="shared" si="6"/>
        <v>0</v>
      </c>
      <c r="O32" s="10">
        <f t="shared" ref="O32:P34" si="39">C32+F32+I32+L32</f>
        <v>730</v>
      </c>
      <c r="P32" s="23">
        <f t="shared" si="39"/>
        <v>300</v>
      </c>
      <c r="Q32" s="10">
        <f t="shared" si="1"/>
        <v>1030</v>
      </c>
      <c r="R32" s="73">
        <f t="shared" si="7"/>
        <v>222.74</v>
      </c>
      <c r="S32" s="73">
        <f t="shared" si="8"/>
        <v>45</v>
      </c>
      <c r="T32" s="73">
        <f t="shared" si="9"/>
        <v>0</v>
      </c>
      <c r="U32" s="73">
        <f t="shared" si="10"/>
        <v>0</v>
      </c>
      <c r="V32" s="73">
        <f t="shared" si="11"/>
        <v>9.5500000000000007</v>
      </c>
      <c r="W32" s="73">
        <f t="shared" si="12"/>
        <v>0</v>
      </c>
      <c r="X32" s="73">
        <f t="shared" si="13"/>
        <v>0</v>
      </c>
      <c r="Y32" s="73">
        <f t="shared" si="14"/>
        <v>0</v>
      </c>
      <c r="Z32" s="76">
        <v>700</v>
      </c>
      <c r="AA32" s="76">
        <v>300</v>
      </c>
      <c r="AB32" s="76">
        <v>0</v>
      </c>
      <c r="AC32" s="76">
        <v>0</v>
      </c>
      <c r="AD32" s="76">
        <v>15</v>
      </c>
      <c r="AE32" s="76">
        <v>0</v>
      </c>
      <c r="AF32" s="76">
        <v>0</v>
      </c>
      <c r="AG32" s="76">
        <v>0</v>
      </c>
      <c r="AH32" s="73">
        <f t="shared" si="15"/>
        <v>175</v>
      </c>
      <c r="AI32" s="73">
        <f t="shared" si="16"/>
        <v>75</v>
      </c>
      <c r="AJ32" s="73">
        <f t="shared" si="34"/>
        <v>0</v>
      </c>
      <c r="AK32" s="73">
        <f t="shared" si="17"/>
        <v>0</v>
      </c>
      <c r="AL32" s="73">
        <f t="shared" si="3"/>
        <v>-1.03</v>
      </c>
      <c r="AM32" s="73">
        <f t="shared" si="18"/>
        <v>0</v>
      </c>
      <c r="AN32" s="73">
        <f t="shared" ref="AN32:AN57" si="40">ROUND(AF32*25%,2)</f>
        <v>0</v>
      </c>
      <c r="AO32" s="73">
        <f t="shared" ref="AO32:AO57" si="41">ROUND(AG32*25%,2)</f>
        <v>0</v>
      </c>
    </row>
    <row r="33" spans="1:41" ht="20.100000000000001" customHeight="1">
      <c r="A33" s="19">
        <v>20</v>
      </c>
      <c r="B33" s="35" t="s">
        <v>32</v>
      </c>
      <c r="C33" s="21">
        <v>240</v>
      </c>
      <c r="D33" s="21">
        <v>0</v>
      </c>
      <c r="E33" s="10">
        <f t="shared" si="37"/>
        <v>240</v>
      </c>
      <c r="F33" s="22">
        <v>20</v>
      </c>
      <c r="G33" s="22">
        <v>0</v>
      </c>
      <c r="H33" s="10">
        <f t="shared" si="4"/>
        <v>20</v>
      </c>
      <c r="I33" s="22">
        <v>20</v>
      </c>
      <c r="J33" s="22">
        <v>0</v>
      </c>
      <c r="K33" s="10">
        <f t="shared" si="5"/>
        <v>20</v>
      </c>
      <c r="L33" s="22">
        <v>0</v>
      </c>
      <c r="M33" s="22">
        <v>0</v>
      </c>
      <c r="N33" s="10">
        <f t="shared" si="6"/>
        <v>0</v>
      </c>
      <c r="O33" s="10">
        <f t="shared" si="39"/>
        <v>280</v>
      </c>
      <c r="P33" s="23">
        <f t="shared" si="39"/>
        <v>0</v>
      </c>
      <c r="Q33" s="10">
        <f t="shared" si="1"/>
        <v>280</v>
      </c>
      <c r="R33" s="73">
        <f t="shared" si="7"/>
        <v>76.37</v>
      </c>
      <c r="S33" s="73">
        <f t="shared" si="8"/>
        <v>0</v>
      </c>
      <c r="T33" s="73">
        <f t="shared" si="9"/>
        <v>6.36</v>
      </c>
      <c r="U33" s="73">
        <f t="shared" si="10"/>
        <v>0</v>
      </c>
      <c r="V33" s="73">
        <f t="shared" si="11"/>
        <v>6.36</v>
      </c>
      <c r="W33" s="73">
        <f t="shared" si="12"/>
        <v>0</v>
      </c>
      <c r="X33" s="73">
        <f t="shared" si="13"/>
        <v>0</v>
      </c>
      <c r="Y33" s="73">
        <f t="shared" si="14"/>
        <v>0</v>
      </c>
      <c r="Z33" s="76">
        <v>240</v>
      </c>
      <c r="AA33" s="76">
        <v>0</v>
      </c>
      <c r="AB33" s="76">
        <v>20</v>
      </c>
      <c r="AC33" s="76">
        <v>0</v>
      </c>
      <c r="AD33" s="76">
        <v>20</v>
      </c>
      <c r="AE33" s="76">
        <v>0</v>
      </c>
      <c r="AF33" s="76">
        <v>0</v>
      </c>
      <c r="AG33" s="76">
        <v>0</v>
      </c>
      <c r="AH33" s="73">
        <f t="shared" si="15"/>
        <v>60</v>
      </c>
      <c r="AI33" s="73">
        <f t="shared" si="16"/>
        <v>0</v>
      </c>
      <c r="AJ33" s="73">
        <f t="shared" si="34"/>
        <v>5</v>
      </c>
      <c r="AK33" s="73">
        <f t="shared" si="17"/>
        <v>0</v>
      </c>
      <c r="AL33" s="73">
        <f t="shared" si="3"/>
        <v>5</v>
      </c>
      <c r="AM33" s="73">
        <f t="shared" si="18"/>
        <v>0</v>
      </c>
      <c r="AN33" s="73">
        <f t="shared" si="40"/>
        <v>0</v>
      </c>
      <c r="AO33" s="73">
        <f t="shared" si="41"/>
        <v>0</v>
      </c>
    </row>
    <row r="34" spans="1:41" ht="20.100000000000001" customHeight="1">
      <c r="A34" s="19">
        <v>21</v>
      </c>
      <c r="B34" s="35" t="s">
        <v>241</v>
      </c>
      <c r="C34" s="21">
        <v>297</v>
      </c>
      <c r="D34" s="21">
        <v>0</v>
      </c>
      <c r="E34" s="10">
        <f t="shared" si="37"/>
        <v>297</v>
      </c>
      <c r="F34" s="22">
        <v>20</v>
      </c>
      <c r="G34" s="22">
        <v>0</v>
      </c>
      <c r="H34" s="10">
        <f t="shared" si="4"/>
        <v>20</v>
      </c>
      <c r="I34" s="22">
        <v>20</v>
      </c>
      <c r="J34" s="22">
        <v>0</v>
      </c>
      <c r="K34" s="10">
        <f t="shared" si="5"/>
        <v>20</v>
      </c>
      <c r="L34" s="22">
        <v>0</v>
      </c>
      <c r="M34" s="22">
        <v>0</v>
      </c>
      <c r="N34" s="10">
        <f t="shared" si="6"/>
        <v>0</v>
      </c>
      <c r="O34" s="10">
        <f t="shared" si="39"/>
        <v>337</v>
      </c>
      <c r="P34" s="23">
        <f t="shared" si="39"/>
        <v>0</v>
      </c>
      <c r="Q34" s="10">
        <f t="shared" si="1"/>
        <v>337</v>
      </c>
      <c r="R34" s="73">
        <f t="shared" si="7"/>
        <v>94.51</v>
      </c>
      <c r="S34" s="73">
        <f t="shared" si="8"/>
        <v>0</v>
      </c>
      <c r="T34" s="73">
        <f t="shared" si="9"/>
        <v>6.36</v>
      </c>
      <c r="U34" s="73">
        <f t="shared" si="10"/>
        <v>0</v>
      </c>
      <c r="V34" s="73">
        <f t="shared" si="11"/>
        <v>6.36</v>
      </c>
      <c r="W34" s="73">
        <f t="shared" si="12"/>
        <v>0</v>
      </c>
      <c r="X34" s="73">
        <f t="shared" si="13"/>
        <v>0</v>
      </c>
      <c r="Y34" s="73">
        <f t="shared" si="14"/>
        <v>0</v>
      </c>
      <c r="Z34" s="76">
        <v>297</v>
      </c>
      <c r="AA34" s="76">
        <v>0</v>
      </c>
      <c r="AB34" s="76">
        <v>20</v>
      </c>
      <c r="AC34" s="76">
        <v>0</v>
      </c>
      <c r="AD34" s="76">
        <v>20</v>
      </c>
      <c r="AE34" s="76">
        <v>0</v>
      </c>
      <c r="AF34" s="76">
        <v>0</v>
      </c>
      <c r="AG34" s="76">
        <v>0</v>
      </c>
      <c r="AH34" s="73">
        <f t="shared" si="15"/>
        <v>74.25</v>
      </c>
      <c r="AI34" s="73">
        <f t="shared" si="16"/>
        <v>0</v>
      </c>
      <c r="AJ34" s="73">
        <f t="shared" si="34"/>
        <v>5</v>
      </c>
      <c r="AK34" s="73">
        <f t="shared" si="17"/>
        <v>0</v>
      </c>
      <c r="AL34" s="73">
        <f t="shared" si="3"/>
        <v>5</v>
      </c>
      <c r="AM34" s="73">
        <f t="shared" si="18"/>
        <v>0</v>
      </c>
      <c r="AN34" s="73">
        <f t="shared" si="40"/>
        <v>0</v>
      </c>
      <c r="AO34" s="73">
        <f t="shared" si="41"/>
        <v>0</v>
      </c>
    </row>
    <row r="35" spans="1:41" s="29" customFormat="1" ht="20.100000000000001" customHeight="1">
      <c r="A35" s="26"/>
      <c r="B35" s="27" t="s">
        <v>31</v>
      </c>
      <c r="C35" s="28">
        <f t="shared" ref="C35:AO35" si="42">+C32+C33+C34</f>
        <v>1237</v>
      </c>
      <c r="D35" s="28">
        <f t="shared" si="42"/>
        <v>300</v>
      </c>
      <c r="E35" s="28">
        <f t="shared" si="42"/>
        <v>1537</v>
      </c>
      <c r="F35" s="28">
        <f t="shared" si="42"/>
        <v>40</v>
      </c>
      <c r="G35" s="28">
        <f t="shared" si="42"/>
        <v>0</v>
      </c>
      <c r="H35" s="28">
        <f t="shared" si="42"/>
        <v>40</v>
      </c>
      <c r="I35" s="28">
        <f t="shared" si="42"/>
        <v>70</v>
      </c>
      <c r="J35" s="28">
        <f t="shared" si="42"/>
        <v>0</v>
      </c>
      <c r="K35" s="28">
        <f t="shared" si="42"/>
        <v>70</v>
      </c>
      <c r="L35" s="28">
        <f t="shared" si="42"/>
        <v>0</v>
      </c>
      <c r="M35" s="28">
        <f t="shared" si="42"/>
        <v>0</v>
      </c>
      <c r="N35" s="28">
        <f t="shared" si="42"/>
        <v>0</v>
      </c>
      <c r="O35" s="28">
        <f t="shared" si="42"/>
        <v>1347</v>
      </c>
      <c r="P35" s="28">
        <f t="shared" si="42"/>
        <v>300</v>
      </c>
      <c r="Q35" s="28">
        <f t="shared" si="42"/>
        <v>1647</v>
      </c>
      <c r="R35" s="28">
        <f t="shared" si="42"/>
        <v>393.62</v>
      </c>
      <c r="S35" s="28">
        <f t="shared" si="42"/>
        <v>45</v>
      </c>
      <c r="T35" s="28">
        <f t="shared" si="42"/>
        <v>12.72</v>
      </c>
      <c r="U35" s="28">
        <f t="shared" si="42"/>
        <v>0</v>
      </c>
      <c r="V35" s="28">
        <f t="shared" si="42"/>
        <v>22.27</v>
      </c>
      <c r="W35" s="28">
        <f t="shared" si="42"/>
        <v>0</v>
      </c>
      <c r="X35" s="28">
        <f t="shared" si="42"/>
        <v>0</v>
      </c>
      <c r="Y35" s="28">
        <f t="shared" si="42"/>
        <v>0</v>
      </c>
      <c r="Z35" s="28">
        <f t="shared" si="42"/>
        <v>1237</v>
      </c>
      <c r="AA35" s="28">
        <f t="shared" si="42"/>
        <v>300</v>
      </c>
      <c r="AB35" s="28">
        <f t="shared" si="42"/>
        <v>40</v>
      </c>
      <c r="AC35" s="28">
        <f t="shared" si="42"/>
        <v>0</v>
      </c>
      <c r="AD35" s="28">
        <f t="shared" si="42"/>
        <v>55</v>
      </c>
      <c r="AE35" s="28">
        <f t="shared" si="42"/>
        <v>0</v>
      </c>
      <c r="AF35" s="28">
        <f t="shared" si="42"/>
        <v>0</v>
      </c>
      <c r="AG35" s="28">
        <f t="shared" si="42"/>
        <v>0</v>
      </c>
      <c r="AH35" s="28">
        <f t="shared" si="42"/>
        <v>309.25</v>
      </c>
      <c r="AI35" s="28">
        <f t="shared" si="42"/>
        <v>75</v>
      </c>
      <c r="AJ35" s="28">
        <f t="shared" si="42"/>
        <v>10</v>
      </c>
      <c r="AK35" s="28">
        <f t="shared" si="42"/>
        <v>0</v>
      </c>
      <c r="AL35" s="28">
        <f t="shared" si="42"/>
        <v>8.9699999999999989</v>
      </c>
      <c r="AM35" s="28">
        <f t="shared" si="42"/>
        <v>0</v>
      </c>
      <c r="AN35" s="28">
        <f t="shared" si="42"/>
        <v>0</v>
      </c>
      <c r="AO35" s="28">
        <f t="shared" si="42"/>
        <v>0</v>
      </c>
    </row>
    <row r="36" spans="1:41" ht="20.100000000000001" customHeight="1">
      <c r="A36" s="19">
        <v>24</v>
      </c>
      <c r="B36" s="20" t="s">
        <v>33</v>
      </c>
      <c r="C36" s="21">
        <v>1134</v>
      </c>
      <c r="D36" s="21">
        <v>150</v>
      </c>
      <c r="E36" s="10">
        <f t="shared" ref="E36:E37" si="43">C36+D36</f>
        <v>1284</v>
      </c>
      <c r="F36" s="22">
        <v>10</v>
      </c>
      <c r="G36" s="22">
        <v>0</v>
      </c>
      <c r="H36" s="10">
        <f t="shared" si="4"/>
        <v>10</v>
      </c>
      <c r="I36" s="22">
        <v>30</v>
      </c>
      <c r="J36" s="22">
        <v>0</v>
      </c>
      <c r="K36" s="10">
        <f t="shared" si="5"/>
        <v>30</v>
      </c>
      <c r="L36" s="22">
        <v>0</v>
      </c>
      <c r="M36" s="22">
        <v>0</v>
      </c>
      <c r="N36" s="10">
        <f t="shared" si="6"/>
        <v>0</v>
      </c>
      <c r="O36" s="10">
        <f>C36+F36+I36+L36</f>
        <v>1174</v>
      </c>
      <c r="P36" s="23">
        <f>D36+G36+J36+M36</f>
        <v>150</v>
      </c>
      <c r="Q36" s="10">
        <f t="shared" si="1"/>
        <v>1324</v>
      </c>
      <c r="R36" s="73">
        <f t="shared" si="7"/>
        <v>360.84</v>
      </c>
      <c r="S36" s="73">
        <f t="shared" si="8"/>
        <v>22.5</v>
      </c>
      <c r="T36" s="73">
        <f t="shared" si="9"/>
        <v>3.18</v>
      </c>
      <c r="U36" s="73">
        <f t="shared" si="10"/>
        <v>0</v>
      </c>
      <c r="V36" s="73">
        <f t="shared" si="11"/>
        <v>9.5500000000000007</v>
      </c>
      <c r="W36" s="73">
        <f t="shared" si="12"/>
        <v>0</v>
      </c>
      <c r="X36" s="73">
        <f t="shared" si="13"/>
        <v>0</v>
      </c>
      <c r="Y36" s="73">
        <f t="shared" si="14"/>
        <v>0</v>
      </c>
      <c r="Z36" s="76">
        <v>1134</v>
      </c>
      <c r="AA36" s="76">
        <v>150</v>
      </c>
      <c r="AB36" s="76">
        <v>10</v>
      </c>
      <c r="AC36" s="76">
        <v>0</v>
      </c>
      <c r="AD36" s="76">
        <v>30</v>
      </c>
      <c r="AE36" s="76">
        <v>0</v>
      </c>
      <c r="AF36" s="76">
        <v>0</v>
      </c>
      <c r="AG36" s="76">
        <v>0</v>
      </c>
      <c r="AH36" s="73">
        <f t="shared" si="15"/>
        <v>283.5</v>
      </c>
      <c r="AI36" s="73">
        <f t="shared" si="16"/>
        <v>37.5</v>
      </c>
      <c r="AJ36" s="73">
        <f t="shared" si="34"/>
        <v>2.5</v>
      </c>
      <c r="AK36" s="73">
        <f t="shared" si="17"/>
        <v>0</v>
      </c>
      <c r="AL36" s="73">
        <f t="shared" si="3"/>
        <v>7.5</v>
      </c>
      <c r="AM36" s="73">
        <f t="shared" si="18"/>
        <v>0</v>
      </c>
      <c r="AN36" s="73">
        <f t="shared" si="40"/>
        <v>0</v>
      </c>
      <c r="AO36" s="73">
        <f t="shared" si="41"/>
        <v>0</v>
      </c>
    </row>
    <row r="37" spans="1:41" ht="20.100000000000001" customHeight="1">
      <c r="A37" s="19">
        <v>25</v>
      </c>
      <c r="B37" s="20" t="s">
        <v>243</v>
      </c>
      <c r="C37" s="21">
        <v>112</v>
      </c>
      <c r="D37" s="21">
        <v>0</v>
      </c>
      <c r="E37" s="10">
        <f t="shared" si="43"/>
        <v>112</v>
      </c>
      <c r="F37" s="22">
        <v>40</v>
      </c>
      <c r="G37" s="22">
        <v>0</v>
      </c>
      <c r="H37" s="10">
        <f t="shared" si="4"/>
        <v>40</v>
      </c>
      <c r="I37" s="22">
        <v>40</v>
      </c>
      <c r="J37" s="22">
        <v>0</v>
      </c>
      <c r="K37" s="10">
        <f t="shared" si="5"/>
        <v>40</v>
      </c>
      <c r="L37" s="22">
        <v>0</v>
      </c>
      <c r="M37" s="22">
        <v>0</v>
      </c>
      <c r="N37" s="10">
        <f t="shared" si="6"/>
        <v>0</v>
      </c>
      <c r="O37" s="10">
        <f>C37+F37+I37+L37</f>
        <v>192</v>
      </c>
      <c r="P37" s="23">
        <f>D37+G37+J37+M37</f>
        <v>0</v>
      </c>
      <c r="Q37" s="10">
        <f t="shared" si="1"/>
        <v>192</v>
      </c>
      <c r="R37" s="73">
        <f t="shared" si="7"/>
        <v>35.64</v>
      </c>
      <c r="S37" s="73">
        <f t="shared" si="8"/>
        <v>0</v>
      </c>
      <c r="T37" s="73">
        <f t="shared" si="9"/>
        <v>12.73</v>
      </c>
      <c r="U37" s="73">
        <f t="shared" si="10"/>
        <v>0</v>
      </c>
      <c r="V37" s="73">
        <f t="shared" si="11"/>
        <v>12.73</v>
      </c>
      <c r="W37" s="73">
        <f t="shared" si="12"/>
        <v>0</v>
      </c>
      <c r="X37" s="73">
        <f t="shared" si="13"/>
        <v>0</v>
      </c>
      <c r="Y37" s="73">
        <f t="shared" si="14"/>
        <v>0</v>
      </c>
      <c r="Z37" s="76">
        <v>112</v>
      </c>
      <c r="AA37" s="76">
        <v>0</v>
      </c>
      <c r="AB37" s="76">
        <v>40</v>
      </c>
      <c r="AC37" s="76">
        <v>0</v>
      </c>
      <c r="AD37" s="76">
        <v>40</v>
      </c>
      <c r="AE37" s="76">
        <v>0</v>
      </c>
      <c r="AF37" s="76">
        <v>0</v>
      </c>
      <c r="AG37" s="76">
        <v>0</v>
      </c>
      <c r="AH37" s="73">
        <f t="shared" si="15"/>
        <v>28</v>
      </c>
      <c r="AI37" s="73">
        <f t="shared" si="16"/>
        <v>0</v>
      </c>
      <c r="AJ37" s="73">
        <f t="shared" si="34"/>
        <v>10</v>
      </c>
      <c r="AK37" s="73">
        <f t="shared" si="17"/>
        <v>0</v>
      </c>
      <c r="AL37" s="73">
        <f t="shared" si="3"/>
        <v>10</v>
      </c>
      <c r="AM37" s="73">
        <f t="shared" si="18"/>
        <v>0</v>
      </c>
      <c r="AN37" s="73">
        <f t="shared" si="40"/>
        <v>0</v>
      </c>
      <c r="AO37" s="73">
        <f t="shared" si="41"/>
        <v>0</v>
      </c>
    </row>
    <row r="38" spans="1:41" s="29" customFormat="1" ht="20.100000000000001" customHeight="1">
      <c r="A38" s="26"/>
      <c r="B38" s="27" t="s">
        <v>33</v>
      </c>
      <c r="C38" s="28">
        <f t="shared" ref="C38:AO38" si="44">+C36+C37</f>
        <v>1246</v>
      </c>
      <c r="D38" s="28">
        <f t="shared" si="44"/>
        <v>150</v>
      </c>
      <c r="E38" s="28">
        <f t="shared" si="44"/>
        <v>1396</v>
      </c>
      <c r="F38" s="28">
        <f t="shared" si="44"/>
        <v>50</v>
      </c>
      <c r="G38" s="28">
        <f t="shared" si="44"/>
        <v>0</v>
      </c>
      <c r="H38" s="28">
        <f t="shared" si="44"/>
        <v>50</v>
      </c>
      <c r="I38" s="28">
        <f t="shared" si="44"/>
        <v>70</v>
      </c>
      <c r="J38" s="28">
        <f t="shared" si="44"/>
        <v>0</v>
      </c>
      <c r="K38" s="28">
        <f t="shared" si="44"/>
        <v>70</v>
      </c>
      <c r="L38" s="28">
        <f t="shared" si="44"/>
        <v>0</v>
      </c>
      <c r="M38" s="28">
        <f t="shared" si="44"/>
        <v>0</v>
      </c>
      <c r="N38" s="28">
        <f t="shared" si="44"/>
        <v>0</v>
      </c>
      <c r="O38" s="28">
        <f t="shared" si="44"/>
        <v>1366</v>
      </c>
      <c r="P38" s="28">
        <f t="shared" si="44"/>
        <v>150</v>
      </c>
      <c r="Q38" s="28">
        <f t="shared" si="44"/>
        <v>1516</v>
      </c>
      <c r="R38" s="28">
        <f t="shared" si="44"/>
        <v>396.47999999999996</v>
      </c>
      <c r="S38" s="28">
        <f t="shared" si="44"/>
        <v>22.5</v>
      </c>
      <c r="T38" s="28">
        <f t="shared" si="44"/>
        <v>15.91</v>
      </c>
      <c r="U38" s="28">
        <f t="shared" si="44"/>
        <v>0</v>
      </c>
      <c r="V38" s="28">
        <f t="shared" si="44"/>
        <v>22.28</v>
      </c>
      <c r="W38" s="28">
        <f t="shared" si="44"/>
        <v>0</v>
      </c>
      <c r="X38" s="28">
        <f t="shared" si="44"/>
        <v>0</v>
      </c>
      <c r="Y38" s="28">
        <f t="shared" si="44"/>
        <v>0</v>
      </c>
      <c r="Z38" s="28">
        <f t="shared" si="44"/>
        <v>1246</v>
      </c>
      <c r="AA38" s="28">
        <f t="shared" si="44"/>
        <v>150</v>
      </c>
      <c r="AB38" s="28">
        <f t="shared" si="44"/>
        <v>50</v>
      </c>
      <c r="AC38" s="28">
        <f t="shared" si="44"/>
        <v>0</v>
      </c>
      <c r="AD38" s="28">
        <f t="shared" si="44"/>
        <v>70</v>
      </c>
      <c r="AE38" s="28">
        <f t="shared" si="44"/>
        <v>0</v>
      </c>
      <c r="AF38" s="28">
        <f t="shared" si="44"/>
        <v>0</v>
      </c>
      <c r="AG38" s="28">
        <f t="shared" si="44"/>
        <v>0</v>
      </c>
      <c r="AH38" s="28">
        <f t="shared" si="44"/>
        <v>311.5</v>
      </c>
      <c r="AI38" s="28">
        <f t="shared" si="44"/>
        <v>37.5</v>
      </c>
      <c r="AJ38" s="28">
        <f t="shared" si="44"/>
        <v>12.5</v>
      </c>
      <c r="AK38" s="28">
        <f t="shared" si="44"/>
        <v>0</v>
      </c>
      <c r="AL38" s="28">
        <f t="shared" si="44"/>
        <v>17.5</v>
      </c>
      <c r="AM38" s="28">
        <f t="shared" si="44"/>
        <v>0</v>
      </c>
      <c r="AN38" s="28">
        <f t="shared" si="44"/>
        <v>0</v>
      </c>
      <c r="AO38" s="28">
        <f t="shared" si="44"/>
        <v>0</v>
      </c>
    </row>
    <row r="39" spans="1:41" ht="20.100000000000001" customHeight="1">
      <c r="A39" s="19">
        <v>26</v>
      </c>
      <c r="B39" s="20" t="s">
        <v>34</v>
      </c>
      <c r="C39" s="21">
        <v>500</v>
      </c>
      <c r="D39" s="21">
        <v>100</v>
      </c>
      <c r="E39" s="10">
        <f t="shared" ref="E39:E40" si="45">C39+D39</f>
        <v>600</v>
      </c>
      <c r="F39" s="22">
        <v>10</v>
      </c>
      <c r="G39" s="22">
        <v>0</v>
      </c>
      <c r="H39" s="10">
        <f t="shared" si="4"/>
        <v>10</v>
      </c>
      <c r="I39" s="22">
        <v>10</v>
      </c>
      <c r="J39" s="22">
        <v>0</v>
      </c>
      <c r="K39" s="10">
        <f t="shared" si="5"/>
        <v>10</v>
      </c>
      <c r="L39" s="22">
        <v>50</v>
      </c>
      <c r="M39" s="22">
        <v>20</v>
      </c>
      <c r="N39" s="10">
        <f t="shared" si="6"/>
        <v>70</v>
      </c>
      <c r="O39" s="10">
        <f>C39+F39+I39+L39</f>
        <v>570</v>
      </c>
      <c r="P39" s="23">
        <f>D39+G39+J39+M39</f>
        <v>120</v>
      </c>
      <c r="Q39" s="10">
        <f t="shared" si="1"/>
        <v>690</v>
      </c>
      <c r="R39" s="73">
        <f t="shared" si="7"/>
        <v>159.1</v>
      </c>
      <c r="S39" s="73">
        <f t="shared" si="8"/>
        <v>15</v>
      </c>
      <c r="T39" s="73">
        <f t="shared" si="9"/>
        <v>3.18</v>
      </c>
      <c r="U39" s="73">
        <f t="shared" si="10"/>
        <v>0</v>
      </c>
      <c r="V39" s="73">
        <f t="shared" si="11"/>
        <v>3.18</v>
      </c>
      <c r="W39" s="73">
        <f t="shared" si="12"/>
        <v>0</v>
      </c>
      <c r="X39" s="73">
        <f t="shared" si="13"/>
        <v>15.91</v>
      </c>
      <c r="Y39" s="73">
        <f t="shared" si="14"/>
        <v>3</v>
      </c>
      <c r="Z39" s="76">
        <v>500</v>
      </c>
      <c r="AA39" s="76">
        <v>100</v>
      </c>
      <c r="AB39" s="76">
        <v>10</v>
      </c>
      <c r="AC39" s="76">
        <v>0</v>
      </c>
      <c r="AD39" s="76">
        <v>10</v>
      </c>
      <c r="AE39" s="76">
        <v>0</v>
      </c>
      <c r="AF39" s="76">
        <v>50</v>
      </c>
      <c r="AG39" s="76">
        <v>20</v>
      </c>
      <c r="AH39" s="73">
        <f t="shared" si="15"/>
        <v>125</v>
      </c>
      <c r="AI39" s="73">
        <f t="shared" si="16"/>
        <v>25</v>
      </c>
      <c r="AJ39" s="73">
        <f t="shared" si="34"/>
        <v>2.5</v>
      </c>
      <c r="AK39" s="73">
        <f t="shared" si="17"/>
        <v>0</v>
      </c>
      <c r="AL39" s="73">
        <f t="shared" si="3"/>
        <v>2.5</v>
      </c>
      <c r="AM39" s="73">
        <f t="shared" si="18"/>
        <v>0</v>
      </c>
      <c r="AN39" s="73">
        <f t="shared" si="40"/>
        <v>12.5</v>
      </c>
      <c r="AO39" s="73">
        <f t="shared" si="41"/>
        <v>5</v>
      </c>
    </row>
    <row r="40" spans="1:41" ht="20.100000000000001" customHeight="1">
      <c r="A40" s="19">
        <v>27</v>
      </c>
      <c r="B40" s="20" t="s">
        <v>35</v>
      </c>
      <c r="C40" s="21">
        <v>300</v>
      </c>
      <c r="D40" s="21">
        <v>0</v>
      </c>
      <c r="E40" s="10">
        <f t="shared" si="45"/>
        <v>300</v>
      </c>
      <c r="F40" s="22">
        <v>0</v>
      </c>
      <c r="G40" s="22">
        <v>0</v>
      </c>
      <c r="H40" s="10">
        <f t="shared" si="4"/>
        <v>0</v>
      </c>
      <c r="I40" s="22">
        <v>10</v>
      </c>
      <c r="J40" s="22">
        <v>0</v>
      </c>
      <c r="K40" s="10">
        <f t="shared" si="5"/>
        <v>10</v>
      </c>
      <c r="L40" s="22">
        <v>0</v>
      </c>
      <c r="M40" s="22">
        <v>0</v>
      </c>
      <c r="N40" s="10">
        <f t="shared" si="6"/>
        <v>0</v>
      </c>
      <c r="O40" s="10">
        <f>C40+F40+I40+L40</f>
        <v>310</v>
      </c>
      <c r="P40" s="23">
        <f>D40+G40+J40+M40</f>
        <v>0</v>
      </c>
      <c r="Q40" s="10">
        <f t="shared" si="1"/>
        <v>310</v>
      </c>
      <c r="R40" s="73">
        <f t="shared" si="7"/>
        <v>95.46</v>
      </c>
      <c r="S40" s="73">
        <f t="shared" si="8"/>
        <v>0</v>
      </c>
      <c r="T40" s="73">
        <f t="shared" si="9"/>
        <v>0</v>
      </c>
      <c r="U40" s="73">
        <f t="shared" si="10"/>
        <v>0</v>
      </c>
      <c r="V40" s="73">
        <f t="shared" si="11"/>
        <v>3.18</v>
      </c>
      <c r="W40" s="73">
        <f t="shared" si="12"/>
        <v>0</v>
      </c>
      <c r="X40" s="73">
        <f t="shared" si="13"/>
        <v>0</v>
      </c>
      <c r="Y40" s="73">
        <f t="shared" si="14"/>
        <v>0</v>
      </c>
      <c r="Z40" s="76">
        <v>300</v>
      </c>
      <c r="AA40" s="76">
        <v>0</v>
      </c>
      <c r="AB40" s="76">
        <v>0</v>
      </c>
      <c r="AC40" s="76">
        <v>0</v>
      </c>
      <c r="AD40" s="76">
        <v>10</v>
      </c>
      <c r="AE40" s="76">
        <v>0</v>
      </c>
      <c r="AF40" s="76">
        <v>0</v>
      </c>
      <c r="AG40" s="76">
        <v>0</v>
      </c>
      <c r="AH40" s="73">
        <f t="shared" si="15"/>
        <v>75</v>
      </c>
      <c r="AI40" s="73">
        <f t="shared" si="16"/>
        <v>0</v>
      </c>
      <c r="AJ40" s="73">
        <f t="shared" si="34"/>
        <v>0</v>
      </c>
      <c r="AK40" s="73">
        <f t="shared" si="17"/>
        <v>0</v>
      </c>
      <c r="AL40" s="73">
        <f t="shared" si="3"/>
        <v>2.5</v>
      </c>
      <c r="AM40" s="73">
        <f t="shared" si="18"/>
        <v>0</v>
      </c>
      <c r="AN40" s="73">
        <f t="shared" si="40"/>
        <v>0</v>
      </c>
      <c r="AO40" s="73">
        <f t="shared" si="41"/>
        <v>0</v>
      </c>
    </row>
    <row r="41" spans="1:41" s="29" customFormat="1" ht="20.100000000000001" customHeight="1">
      <c r="A41" s="26"/>
      <c r="B41" s="27" t="s">
        <v>34</v>
      </c>
      <c r="C41" s="28">
        <f t="shared" ref="C41:AO41" si="46">+C39+C40</f>
        <v>800</v>
      </c>
      <c r="D41" s="28">
        <f t="shared" si="46"/>
        <v>100</v>
      </c>
      <c r="E41" s="28">
        <f t="shared" si="46"/>
        <v>900</v>
      </c>
      <c r="F41" s="28">
        <f t="shared" si="46"/>
        <v>10</v>
      </c>
      <c r="G41" s="28">
        <f t="shared" si="46"/>
        <v>0</v>
      </c>
      <c r="H41" s="28">
        <f t="shared" si="46"/>
        <v>10</v>
      </c>
      <c r="I41" s="28">
        <f t="shared" si="46"/>
        <v>20</v>
      </c>
      <c r="J41" s="28">
        <f t="shared" si="46"/>
        <v>0</v>
      </c>
      <c r="K41" s="28">
        <f t="shared" si="46"/>
        <v>20</v>
      </c>
      <c r="L41" s="28">
        <f t="shared" si="46"/>
        <v>50</v>
      </c>
      <c r="M41" s="28">
        <f t="shared" si="46"/>
        <v>20</v>
      </c>
      <c r="N41" s="28">
        <f t="shared" si="46"/>
        <v>70</v>
      </c>
      <c r="O41" s="28">
        <f t="shared" si="46"/>
        <v>880</v>
      </c>
      <c r="P41" s="28">
        <f t="shared" si="46"/>
        <v>120</v>
      </c>
      <c r="Q41" s="28">
        <f t="shared" si="46"/>
        <v>1000</v>
      </c>
      <c r="R41" s="28">
        <f t="shared" si="46"/>
        <v>254.56</v>
      </c>
      <c r="S41" s="28">
        <f t="shared" si="46"/>
        <v>15</v>
      </c>
      <c r="T41" s="28">
        <f t="shared" si="46"/>
        <v>3.18</v>
      </c>
      <c r="U41" s="28">
        <f t="shared" si="46"/>
        <v>0</v>
      </c>
      <c r="V41" s="28">
        <f t="shared" si="46"/>
        <v>6.36</v>
      </c>
      <c r="W41" s="28">
        <f t="shared" si="46"/>
        <v>0</v>
      </c>
      <c r="X41" s="28">
        <f t="shared" si="46"/>
        <v>15.91</v>
      </c>
      <c r="Y41" s="28">
        <f t="shared" si="46"/>
        <v>3</v>
      </c>
      <c r="Z41" s="28">
        <f t="shared" si="46"/>
        <v>800</v>
      </c>
      <c r="AA41" s="28">
        <f t="shared" si="46"/>
        <v>100</v>
      </c>
      <c r="AB41" s="28">
        <f t="shared" si="46"/>
        <v>10</v>
      </c>
      <c r="AC41" s="28">
        <f t="shared" si="46"/>
        <v>0</v>
      </c>
      <c r="AD41" s="28">
        <f t="shared" si="46"/>
        <v>20</v>
      </c>
      <c r="AE41" s="28">
        <f t="shared" si="46"/>
        <v>0</v>
      </c>
      <c r="AF41" s="28">
        <f t="shared" si="46"/>
        <v>50</v>
      </c>
      <c r="AG41" s="28">
        <f t="shared" si="46"/>
        <v>20</v>
      </c>
      <c r="AH41" s="28">
        <f t="shared" si="46"/>
        <v>200</v>
      </c>
      <c r="AI41" s="28">
        <f t="shared" si="46"/>
        <v>25</v>
      </c>
      <c r="AJ41" s="28">
        <f t="shared" si="46"/>
        <v>2.5</v>
      </c>
      <c r="AK41" s="28">
        <f t="shared" si="46"/>
        <v>0</v>
      </c>
      <c r="AL41" s="28">
        <f t="shared" si="46"/>
        <v>5</v>
      </c>
      <c r="AM41" s="28">
        <f t="shared" si="46"/>
        <v>0</v>
      </c>
      <c r="AN41" s="28">
        <f t="shared" si="46"/>
        <v>12.5</v>
      </c>
      <c r="AO41" s="28">
        <f t="shared" si="46"/>
        <v>5</v>
      </c>
    </row>
    <row r="42" spans="1:41" ht="20.100000000000001" customHeight="1">
      <c r="A42" s="19">
        <v>28</v>
      </c>
      <c r="B42" s="20" t="s">
        <v>36</v>
      </c>
      <c r="C42" s="21">
        <v>1370</v>
      </c>
      <c r="D42" s="21">
        <v>130</v>
      </c>
      <c r="E42" s="10">
        <f t="shared" ref="E42:E44" si="47">C42+D42</f>
        <v>1500</v>
      </c>
      <c r="F42" s="22">
        <v>105</v>
      </c>
      <c r="G42" s="22">
        <v>0</v>
      </c>
      <c r="H42" s="10">
        <f t="shared" si="4"/>
        <v>105</v>
      </c>
      <c r="I42" s="22">
        <v>40</v>
      </c>
      <c r="J42" s="22">
        <v>0</v>
      </c>
      <c r="K42" s="10">
        <f t="shared" si="5"/>
        <v>40</v>
      </c>
      <c r="L42" s="22">
        <v>70</v>
      </c>
      <c r="M42" s="22">
        <v>50</v>
      </c>
      <c r="N42" s="10">
        <f t="shared" si="6"/>
        <v>120</v>
      </c>
      <c r="O42" s="10">
        <f t="shared" ref="O42:P44" si="48">C42+F42+I42+L42</f>
        <v>1585</v>
      </c>
      <c r="P42" s="23">
        <f t="shared" si="48"/>
        <v>180</v>
      </c>
      <c r="Q42" s="10">
        <f t="shared" si="1"/>
        <v>1765</v>
      </c>
      <c r="R42" s="73">
        <f t="shared" si="7"/>
        <v>435.93</v>
      </c>
      <c r="S42" s="73">
        <f t="shared" si="8"/>
        <v>19.5</v>
      </c>
      <c r="T42" s="73">
        <f t="shared" si="9"/>
        <v>33.409999999999997</v>
      </c>
      <c r="U42" s="73">
        <f t="shared" si="10"/>
        <v>0</v>
      </c>
      <c r="V42" s="73">
        <f t="shared" si="11"/>
        <v>12.73</v>
      </c>
      <c r="W42" s="73">
        <f t="shared" si="12"/>
        <v>0</v>
      </c>
      <c r="X42" s="73">
        <f t="shared" si="13"/>
        <v>22.27</v>
      </c>
      <c r="Y42" s="73">
        <f t="shared" si="14"/>
        <v>7.5</v>
      </c>
      <c r="Z42" s="77">
        <v>1375</v>
      </c>
      <c r="AA42" s="77">
        <v>125</v>
      </c>
      <c r="AB42" s="76">
        <v>105</v>
      </c>
      <c r="AC42" s="76">
        <v>0</v>
      </c>
      <c r="AD42" s="76">
        <v>40</v>
      </c>
      <c r="AE42" s="76">
        <v>0</v>
      </c>
      <c r="AF42" s="76">
        <v>70</v>
      </c>
      <c r="AG42" s="76">
        <v>50</v>
      </c>
      <c r="AH42" s="73">
        <f t="shared" ref="AH42:AH43" si="49">ROUND(Z42*56.82%-R42,2)</f>
        <v>345.35</v>
      </c>
      <c r="AI42" s="73">
        <f t="shared" si="16"/>
        <v>30.5</v>
      </c>
      <c r="AJ42" s="73">
        <f t="shared" si="34"/>
        <v>26.25</v>
      </c>
      <c r="AK42" s="73">
        <f t="shared" si="17"/>
        <v>0</v>
      </c>
      <c r="AL42" s="73">
        <f t="shared" si="3"/>
        <v>10</v>
      </c>
      <c r="AM42" s="73">
        <f t="shared" si="18"/>
        <v>0</v>
      </c>
      <c r="AN42" s="73">
        <f t="shared" si="40"/>
        <v>17.5</v>
      </c>
      <c r="AO42" s="73">
        <f t="shared" si="41"/>
        <v>12.5</v>
      </c>
    </row>
    <row r="43" spans="1:41" ht="20.100000000000001" customHeight="1">
      <c r="A43" s="19">
        <v>29</v>
      </c>
      <c r="B43" s="20" t="s">
        <v>37</v>
      </c>
      <c r="C43" s="21">
        <v>100</v>
      </c>
      <c r="D43" s="21">
        <v>0</v>
      </c>
      <c r="E43" s="10">
        <f t="shared" si="47"/>
        <v>100</v>
      </c>
      <c r="F43" s="22">
        <v>25</v>
      </c>
      <c r="G43" s="22">
        <v>0</v>
      </c>
      <c r="H43" s="10">
        <f t="shared" si="4"/>
        <v>25</v>
      </c>
      <c r="I43" s="22">
        <v>30</v>
      </c>
      <c r="J43" s="22">
        <v>0</v>
      </c>
      <c r="K43" s="10">
        <f t="shared" si="5"/>
        <v>30</v>
      </c>
      <c r="L43" s="22">
        <v>0</v>
      </c>
      <c r="M43" s="22">
        <v>0</v>
      </c>
      <c r="N43" s="10">
        <f t="shared" si="6"/>
        <v>0</v>
      </c>
      <c r="O43" s="10">
        <f t="shared" si="48"/>
        <v>155</v>
      </c>
      <c r="P43" s="23">
        <f t="shared" si="48"/>
        <v>0</v>
      </c>
      <c r="Q43" s="10">
        <f t="shared" si="1"/>
        <v>155</v>
      </c>
      <c r="R43" s="73">
        <f t="shared" si="7"/>
        <v>31.82</v>
      </c>
      <c r="S43" s="73">
        <f t="shared" si="8"/>
        <v>0</v>
      </c>
      <c r="T43" s="73">
        <f t="shared" si="9"/>
        <v>7.96</v>
      </c>
      <c r="U43" s="73">
        <f t="shared" si="10"/>
        <v>0</v>
      </c>
      <c r="V43" s="73">
        <f t="shared" si="11"/>
        <v>9.5500000000000007</v>
      </c>
      <c r="W43" s="73">
        <f t="shared" si="12"/>
        <v>0</v>
      </c>
      <c r="X43" s="73">
        <f t="shared" si="13"/>
        <v>0</v>
      </c>
      <c r="Y43" s="73">
        <f t="shared" si="14"/>
        <v>0</v>
      </c>
      <c r="Z43" s="76">
        <v>100</v>
      </c>
      <c r="AA43" s="76">
        <v>0</v>
      </c>
      <c r="AB43" s="76">
        <v>25</v>
      </c>
      <c r="AC43" s="76">
        <v>0</v>
      </c>
      <c r="AD43" s="76">
        <v>30</v>
      </c>
      <c r="AE43" s="76">
        <v>0</v>
      </c>
      <c r="AF43" s="76">
        <v>0</v>
      </c>
      <c r="AG43" s="76">
        <v>0</v>
      </c>
      <c r="AH43" s="73">
        <f t="shared" si="49"/>
        <v>25</v>
      </c>
      <c r="AI43" s="73">
        <f t="shared" si="16"/>
        <v>0</v>
      </c>
      <c r="AJ43" s="73">
        <f t="shared" si="34"/>
        <v>6.25</v>
      </c>
      <c r="AK43" s="73">
        <f t="shared" si="17"/>
        <v>0</v>
      </c>
      <c r="AL43" s="73">
        <f t="shared" si="3"/>
        <v>7.5</v>
      </c>
      <c r="AM43" s="73">
        <f t="shared" si="18"/>
        <v>0</v>
      </c>
      <c r="AN43" s="73">
        <f t="shared" si="40"/>
        <v>0</v>
      </c>
      <c r="AO43" s="73">
        <f t="shared" si="41"/>
        <v>0</v>
      </c>
    </row>
    <row r="44" spans="1:41" ht="20.100000000000001" customHeight="1">
      <c r="A44" s="19">
        <v>30</v>
      </c>
      <c r="B44" s="20" t="s">
        <v>38</v>
      </c>
      <c r="C44" s="21">
        <v>500</v>
      </c>
      <c r="D44" s="21">
        <v>0</v>
      </c>
      <c r="E44" s="10">
        <f t="shared" si="47"/>
        <v>500</v>
      </c>
      <c r="F44" s="22">
        <v>0</v>
      </c>
      <c r="G44" s="22">
        <v>0</v>
      </c>
      <c r="H44" s="10">
        <f t="shared" si="4"/>
        <v>0</v>
      </c>
      <c r="I44" s="22">
        <v>0</v>
      </c>
      <c r="J44" s="22">
        <v>0</v>
      </c>
      <c r="K44" s="10">
        <f t="shared" si="5"/>
        <v>0</v>
      </c>
      <c r="L44" s="22">
        <v>0</v>
      </c>
      <c r="M44" s="22">
        <v>0</v>
      </c>
      <c r="N44" s="10">
        <f t="shared" si="6"/>
        <v>0</v>
      </c>
      <c r="O44" s="10">
        <f t="shared" si="48"/>
        <v>500</v>
      </c>
      <c r="P44" s="23">
        <f t="shared" si="48"/>
        <v>0</v>
      </c>
      <c r="Q44" s="10">
        <f t="shared" si="1"/>
        <v>500</v>
      </c>
      <c r="R44" s="73">
        <f t="shared" si="7"/>
        <v>159.1</v>
      </c>
      <c r="S44" s="73">
        <f t="shared" si="8"/>
        <v>0</v>
      </c>
      <c r="T44" s="73">
        <f t="shared" si="9"/>
        <v>0</v>
      </c>
      <c r="U44" s="73">
        <f t="shared" si="10"/>
        <v>0</v>
      </c>
      <c r="V44" s="73">
        <f t="shared" si="11"/>
        <v>0</v>
      </c>
      <c r="W44" s="73">
        <f t="shared" si="12"/>
        <v>0</v>
      </c>
      <c r="X44" s="73">
        <f t="shared" si="13"/>
        <v>0</v>
      </c>
      <c r="Y44" s="73">
        <f t="shared" si="14"/>
        <v>0</v>
      </c>
      <c r="Z44" s="77">
        <v>495</v>
      </c>
      <c r="AA44" s="77">
        <v>5</v>
      </c>
      <c r="AB44" s="76">
        <v>0</v>
      </c>
      <c r="AC44" s="76">
        <v>0</v>
      </c>
      <c r="AD44" s="76">
        <v>0</v>
      </c>
      <c r="AE44" s="76">
        <v>0</v>
      </c>
      <c r="AF44" s="76">
        <v>0</v>
      </c>
      <c r="AG44" s="76">
        <v>0</v>
      </c>
      <c r="AH44" s="73">
        <f>ROUND(Z44*56.82%-R44,2)-0.01</f>
        <v>122.14999999999999</v>
      </c>
      <c r="AI44" s="73">
        <f t="shared" si="16"/>
        <v>2</v>
      </c>
      <c r="AJ44" s="73">
        <f t="shared" si="34"/>
        <v>0</v>
      </c>
      <c r="AK44" s="73">
        <f t="shared" si="17"/>
        <v>0</v>
      </c>
      <c r="AL44" s="73">
        <f t="shared" si="3"/>
        <v>0</v>
      </c>
      <c r="AM44" s="73">
        <f t="shared" si="18"/>
        <v>0</v>
      </c>
      <c r="AN44" s="73">
        <f t="shared" si="40"/>
        <v>0</v>
      </c>
      <c r="AO44" s="73">
        <f t="shared" si="41"/>
        <v>0</v>
      </c>
    </row>
    <row r="45" spans="1:41" s="29" customFormat="1" ht="20.100000000000001" customHeight="1">
      <c r="A45" s="26"/>
      <c r="B45" s="27" t="s">
        <v>36</v>
      </c>
      <c r="C45" s="28">
        <f t="shared" ref="C45:AO45" si="50">+C42+C43+C44</f>
        <v>1970</v>
      </c>
      <c r="D45" s="28">
        <f t="shared" si="50"/>
        <v>130</v>
      </c>
      <c r="E45" s="28">
        <f t="shared" si="50"/>
        <v>2100</v>
      </c>
      <c r="F45" s="28">
        <f t="shared" si="50"/>
        <v>130</v>
      </c>
      <c r="G45" s="28">
        <f t="shared" si="50"/>
        <v>0</v>
      </c>
      <c r="H45" s="28">
        <f t="shared" si="50"/>
        <v>130</v>
      </c>
      <c r="I45" s="28">
        <f t="shared" si="50"/>
        <v>70</v>
      </c>
      <c r="J45" s="28">
        <f t="shared" si="50"/>
        <v>0</v>
      </c>
      <c r="K45" s="28">
        <f t="shared" si="50"/>
        <v>70</v>
      </c>
      <c r="L45" s="28">
        <f t="shared" si="50"/>
        <v>70</v>
      </c>
      <c r="M45" s="28">
        <f t="shared" si="50"/>
        <v>50</v>
      </c>
      <c r="N45" s="28">
        <f t="shared" si="50"/>
        <v>120</v>
      </c>
      <c r="O45" s="28">
        <f t="shared" si="50"/>
        <v>2240</v>
      </c>
      <c r="P45" s="28">
        <f t="shared" si="50"/>
        <v>180</v>
      </c>
      <c r="Q45" s="28">
        <f t="shared" si="50"/>
        <v>2420</v>
      </c>
      <c r="R45" s="28">
        <f t="shared" si="50"/>
        <v>626.85</v>
      </c>
      <c r="S45" s="28">
        <f t="shared" si="50"/>
        <v>19.5</v>
      </c>
      <c r="T45" s="28">
        <f t="shared" si="50"/>
        <v>41.37</v>
      </c>
      <c r="U45" s="28">
        <f t="shared" si="50"/>
        <v>0</v>
      </c>
      <c r="V45" s="28">
        <f t="shared" si="50"/>
        <v>22.28</v>
      </c>
      <c r="W45" s="28">
        <f t="shared" si="50"/>
        <v>0</v>
      </c>
      <c r="X45" s="28">
        <f t="shared" si="50"/>
        <v>22.27</v>
      </c>
      <c r="Y45" s="28">
        <f t="shared" si="50"/>
        <v>7.5</v>
      </c>
      <c r="Z45" s="28">
        <f t="shared" si="50"/>
        <v>1970</v>
      </c>
      <c r="AA45" s="28">
        <f t="shared" si="50"/>
        <v>130</v>
      </c>
      <c r="AB45" s="28">
        <f t="shared" si="50"/>
        <v>130</v>
      </c>
      <c r="AC45" s="28">
        <f t="shared" si="50"/>
        <v>0</v>
      </c>
      <c r="AD45" s="28">
        <f t="shared" si="50"/>
        <v>70</v>
      </c>
      <c r="AE45" s="28">
        <f t="shared" si="50"/>
        <v>0</v>
      </c>
      <c r="AF45" s="28">
        <f t="shared" si="50"/>
        <v>70</v>
      </c>
      <c r="AG45" s="28">
        <f t="shared" si="50"/>
        <v>50</v>
      </c>
      <c r="AH45" s="28">
        <f t="shared" si="50"/>
        <v>492.5</v>
      </c>
      <c r="AI45" s="28">
        <f t="shared" si="50"/>
        <v>32.5</v>
      </c>
      <c r="AJ45" s="28">
        <f t="shared" si="50"/>
        <v>32.5</v>
      </c>
      <c r="AK45" s="28">
        <f t="shared" si="50"/>
        <v>0</v>
      </c>
      <c r="AL45" s="28">
        <f t="shared" si="50"/>
        <v>17.5</v>
      </c>
      <c r="AM45" s="28">
        <f t="shared" si="50"/>
        <v>0</v>
      </c>
      <c r="AN45" s="28">
        <f t="shared" si="50"/>
        <v>17.5</v>
      </c>
      <c r="AO45" s="28">
        <f t="shared" si="50"/>
        <v>12.5</v>
      </c>
    </row>
    <row r="46" spans="1:41" ht="20.100000000000001" customHeight="1">
      <c r="A46" s="19">
        <v>31</v>
      </c>
      <c r="B46" s="20" t="s">
        <v>39</v>
      </c>
      <c r="C46" s="21">
        <v>525</v>
      </c>
      <c r="D46" s="21">
        <v>400</v>
      </c>
      <c r="E46" s="10">
        <f t="shared" ref="E46:E57" si="51">C46+D46</f>
        <v>925</v>
      </c>
      <c r="F46" s="22">
        <v>0</v>
      </c>
      <c r="G46" s="22">
        <v>0</v>
      </c>
      <c r="H46" s="10">
        <f t="shared" si="4"/>
        <v>0</v>
      </c>
      <c r="I46" s="22">
        <v>50</v>
      </c>
      <c r="J46" s="22">
        <v>0</v>
      </c>
      <c r="K46" s="10">
        <f t="shared" si="5"/>
        <v>50</v>
      </c>
      <c r="L46" s="22">
        <v>50</v>
      </c>
      <c r="M46" s="22">
        <v>30</v>
      </c>
      <c r="N46" s="10">
        <f t="shared" si="6"/>
        <v>80</v>
      </c>
      <c r="O46" s="10">
        <f t="shared" ref="O46:P50" si="52">C46+F46+I46+L46</f>
        <v>625</v>
      </c>
      <c r="P46" s="23">
        <f t="shared" si="52"/>
        <v>430</v>
      </c>
      <c r="Q46" s="10">
        <f t="shared" si="1"/>
        <v>1055</v>
      </c>
      <c r="R46" s="73">
        <f t="shared" si="7"/>
        <v>167.06</v>
      </c>
      <c r="S46" s="73">
        <f t="shared" si="8"/>
        <v>60</v>
      </c>
      <c r="T46" s="73">
        <f t="shared" si="9"/>
        <v>0</v>
      </c>
      <c r="U46" s="73">
        <f t="shared" si="10"/>
        <v>0</v>
      </c>
      <c r="V46" s="73">
        <f t="shared" si="11"/>
        <v>15.91</v>
      </c>
      <c r="W46" s="73">
        <f t="shared" si="12"/>
        <v>0</v>
      </c>
      <c r="X46" s="73">
        <f t="shared" si="13"/>
        <v>15.91</v>
      </c>
      <c r="Y46" s="73">
        <f t="shared" si="14"/>
        <v>4.5</v>
      </c>
      <c r="Z46" s="76">
        <v>525</v>
      </c>
      <c r="AA46" s="76">
        <v>400</v>
      </c>
      <c r="AB46" s="76">
        <v>0</v>
      </c>
      <c r="AC46" s="76">
        <v>0</v>
      </c>
      <c r="AD46" s="76">
        <v>50</v>
      </c>
      <c r="AE46" s="76">
        <v>0</v>
      </c>
      <c r="AF46" s="76">
        <v>50</v>
      </c>
      <c r="AG46" s="76">
        <v>30</v>
      </c>
      <c r="AH46" s="73">
        <f>ROUND(Z46*25%,2)</f>
        <v>131.25</v>
      </c>
      <c r="AI46" s="73">
        <f t="shared" si="16"/>
        <v>100</v>
      </c>
      <c r="AJ46" s="73">
        <f t="shared" si="34"/>
        <v>0</v>
      </c>
      <c r="AK46" s="73">
        <f t="shared" si="17"/>
        <v>0</v>
      </c>
      <c r="AL46" s="73">
        <f t="shared" si="3"/>
        <v>12.5</v>
      </c>
      <c r="AM46" s="73">
        <f t="shared" si="18"/>
        <v>0</v>
      </c>
      <c r="AN46" s="73">
        <f t="shared" si="40"/>
        <v>12.5</v>
      </c>
      <c r="AO46" s="73">
        <f t="shared" si="41"/>
        <v>7.5</v>
      </c>
    </row>
    <row r="47" spans="1:41" ht="20.100000000000001" customHeight="1">
      <c r="A47" s="19">
        <v>32</v>
      </c>
      <c r="B47" s="20" t="s">
        <v>40</v>
      </c>
      <c r="C47" s="21">
        <v>400</v>
      </c>
      <c r="D47" s="21">
        <v>200</v>
      </c>
      <c r="E47" s="10">
        <f t="shared" si="51"/>
        <v>600</v>
      </c>
      <c r="F47" s="22">
        <v>60</v>
      </c>
      <c r="G47" s="22">
        <v>0</v>
      </c>
      <c r="H47" s="10">
        <f t="shared" si="4"/>
        <v>60</v>
      </c>
      <c r="I47" s="22">
        <v>51</v>
      </c>
      <c r="J47" s="22">
        <v>10</v>
      </c>
      <c r="K47" s="10">
        <f t="shared" si="5"/>
        <v>61</v>
      </c>
      <c r="L47" s="22">
        <v>150</v>
      </c>
      <c r="M47" s="22">
        <v>200</v>
      </c>
      <c r="N47" s="10">
        <f t="shared" si="6"/>
        <v>350</v>
      </c>
      <c r="O47" s="10">
        <f t="shared" si="52"/>
        <v>661</v>
      </c>
      <c r="P47" s="23">
        <f t="shared" si="52"/>
        <v>410</v>
      </c>
      <c r="Q47" s="10">
        <f t="shared" si="1"/>
        <v>1071</v>
      </c>
      <c r="R47" s="73">
        <f t="shared" si="7"/>
        <v>127.28</v>
      </c>
      <c r="S47" s="73">
        <f t="shared" si="8"/>
        <v>30</v>
      </c>
      <c r="T47" s="73">
        <f t="shared" si="9"/>
        <v>19.09</v>
      </c>
      <c r="U47" s="73">
        <f t="shared" si="10"/>
        <v>0</v>
      </c>
      <c r="V47" s="73">
        <f t="shared" si="11"/>
        <v>16.23</v>
      </c>
      <c r="W47" s="73">
        <f t="shared" si="12"/>
        <v>1.5</v>
      </c>
      <c r="X47" s="73">
        <f t="shared" si="13"/>
        <v>47.73</v>
      </c>
      <c r="Y47" s="73">
        <f t="shared" si="14"/>
        <v>30</v>
      </c>
      <c r="Z47" s="76">
        <v>400</v>
      </c>
      <c r="AA47" s="76">
        <v>200</v>
      </c>
      <c r="AB47" s="76">
        <v>60</v>
      </c>
      <c r="AC47" s="76">
        <v>0</v>
      </c>
      <c r="AD47" s="76">
        <v>51</v>
      </c>
      <c r="AE47" s="76">
        <v>10</v>
      </c>
      <c r="AF47" s="76">
        <v>150</v>
      </c>
      <c r="AG47" s="76">
        <v>200</v>
      </c>
      <c r="AH47" s="73">
        <f t="shared" ref="AH47:AH53" si="53">ROUND(Z47*25%,2)</f>
        <v>100</v>
      </c>
      <c r="AI47" s="73">
        <f t="shared" si="16"/>
        <v>50</v>
      </c>
      <c r="AJ47" s="73">
        <f t="shared" si="34"/>
        <v>15</v>
      </c>
      <c r="AK47" s="73">
        <f t="shared" si="17"/>
        <v>0</v>
      </c>
      <c r="AL47" s="73">
        <f t="shared" si="3"/>
        <v>12.75</v>
      </c>
      <c r="AM47" s="73">
        <f t="shared" si="18"/>
        <v>2.5</v>
      </c>
      <c r="AN47" s="73">
        <f t="shared" si="40"/>
        <v>37.5</v>
      </c>
      <c r="AO47" s="73">
        <f t="shared" si="41"/>
        <v>50</v>
      </c>
    </row>
    <row r="48" spans="1:41" ht="20.100000000000001" customHeight="1">
      <c r="A48" s="19">
        <v>33</v>
      </c>
      <c r="B48" s="20" t="s">
        <v>41</v>
      </c>
      <c r="C48" s="21">
        <v>250</v>
      </c>
      <c r="D48" s="21">
        <v>30</v>
      </c>
      <c r="E48" s="10">
        <f t="shared" si="51"/>
        <v>280</v>
      </c>
      <c r="F48" s="22">
        <v>0</v>
      </c>
      <c r="G48" s="22">
        <v>0</v>
      </c>
      <c r="H48" s="10">
        <f t="shared" si="4"/>
        <v>0</v>
      </c>
      <c r="I48" s="22">
        <v>19</v>
      </c>
      <c r="J48" s="22">
        <v>0</v>
      </c>
      <c r="K48" s="10">
        <f t="shared" si="5"/>
        <v>19</v>
      </c>
      <c r="L48" s="22">
        <v>50</v>
      </c>
      <c r="M48" s="22">
        <v>0</v>
      </c>
      <c r="N48" s="10">
        <f t="shared" si="6"/>
        <v>50</v>
      </c>
      <c r="O48" s="10">
        <f t="shared" si="52"/>
        <v>319</v>
      </c>
      <c r="P48" s="23">
        <f t="shared" si="52"/>
        <v>30</v>
      </c>
      <c r="Q48" s="10">
        <f t="shared" si="1"/>
        <v>349</v>
      </c>
      <c r="R48" s="73">
        <f t="shared" si="7"/>
        <v>79.55</v>
      </c>
      <c r="S48" s="73">
        <f t="shared" si="8"/>
        <v>4.5</v>
      </c>
      <c r="T48" s="73">
        <f t="shared" si="9"/>
        <v>0</v>
      </c>
      <c r="U48" s="73">
        <f t="shared" si="10"/>
        <v>0</v>
      </c>
      <c r="V48" s="73">
        <f t="shared" si="11"/>
        <v>6.05</v>
      </c>
      <c r="W48" s="73">
        <f t="shared" si="12"/>
        <v>0</v>
      </c>
      <c r="X48" s="73">
        <f t="shared" si="13"/>
        <v>15.91</v>
      </c>
      <c r="Y48" s="73">
        <f t="shared" si="14"/>
        <v>0</v>
      </c>
      <c r="Z48" s="76">
        <v>250</v>
      </c>
      <c r="AA48" s="76">
        <v>30</v>
      </c>
      <c r="AB48" s="76">
        <v>0</v>
      </c>
      <c r="AC48" s="76">
        <v>0</v>
      </c>
      <c r="AD48" s="76">
        <v>19</v>
      </c>
      <c r="AE48" s="76">
        <v>0</v>
      </c>
      <c r="AF48" s="76">
        <v>50</v>
      </c>
      <c r="AG48" s="76">
        <v>0</v>
      </c>
      <c r="AH48" s="73">
        <f t="shared" si="53"/>
        <v>62.5</v>
      </c>
      <c r="AI48" s="73">
        <f t="shared" si="16"/>
        <v>7.5</v>
      </c>
      <c r="AJ48" s="73">
        <f t="shared" si="34"/>
        <v>0</v>
      </c>
      <c r="AK48" s="73">
        <f t="shared" si="17"/>
        <v>0</v>
      </c>
      <c r="AL48" s="73">
        <f t="shared" si="3"/>
        <v>4.75</v>
      </c>
      <c r="AM48" s="73">
        <f t="shared" si="18"/>
        <v>0</v>
      </c>
      <c r="AN48" s="73">
        <f t="shared" si="40"/>
        <v>12.5</v>
      </c>
      <c r="AO48" s="73">
        <f t="shared" si="41"/>
        <v>0</v>
      </c>
    </row>
    <row r="49" spans="1:41" ht="20.100000000000001" customHeight="1">
      <c r="A49" s="19">
        <v>34</v>
      </c>
      <c r="B49" s="35" t="s">
        <v>42</v>
      </c>
      <c r="C49" s="21">
        <v>315</v>
      </c>
      <c r="D49" s="21">
        <v>0</v>
      </c>
      <c r="E49" s="10">
        <f t="shared" si="51"/>
        <v>315</v>
      </c>
      <c r="F49" s="22">
        <v>0</v>
      </c>
      <c r="G49" s="22">
        <v>0</v>
      </c>
      <c r="H49" s="10">
        <f t="shared" si="4"/>
        <v>0</v>
      </c>
      <c r="I49" s="22">
        <v>0</v>
      </c>
      <c r="J49" s="22">
        <v>0</v>
      </c>
      <c r="K49" s="10">
        <f t="shared" si="5"/>
        <v>0</v>
      </c>
      <c r="L49" s="22">
        <v>0</v>
      </c>
      <c r="M49" s="22">
        <v>0</v>
      </c>
      <c r="N49" s="10">
        <f t="shared" si="6"/>
        <v>0</v>
      </c>
      <c r="O49" s="10">
        <f t="shared" si="52"/>
        <v>315</v>
      </c>
      <c r="P49" s="23">
        <f t="shared" si="52"/>
        <v>0</v>
      </c>
      <c r="Q49" s="10">
        <f t="shared" si="1"/>
        <v>315</v>
      </c>
      <c r="R49" s="73">
        <f t="shared" si="7"/>
        <v>100.23</v>
      </c>
      <c r="S49" s="73">
        <f t="shared" si="8"/>
        <v>0</v>
      </c>
      <c r="T49" s="73">
        <f t="shared" si="9"/>
        <v>0</v>
      </c>
      <c r="U49" s="73">
        <f t="shared" si="10"/>
        <v>0</v>
      </c>
      <c r="V49" s="73">
        <f t="shared" si="11"/>
        <v>0</v>
      </c>
      <c r="W49" s="73">
        <f t="shared" si="12"/>
        <v>0</v>
      </c>
      <c r="X49" s="73">
        <f t="shared" si="13"/>
        <v>0</v>
      </c>
      <c r="Y49" s="73">
        <f t="shared" si="14"/>
        <v>0</v>
      </c>
      <c r="Z49" s="76">
        <v>315</v>
      </c>
      <c r="AA49" s="76">
        <v>0</v>
      </c>
      <c r="AB49" s="76">
        <v>30</v>
      </c>
      <c r="AC49" s="76">
        <v>0</v>
      </c>
      <c r="AD49" s="76">
        <v>30</v>
      </c>
      <c r="AE49" s="76">
        <v>0</v>
      </c>
      <c r="AF49" s="76">
        <v>0</v>
      </c>
      <c r="AG49" s="76">
        <v>0</v>
      </c>
      <c r="AH49" s="73">
        <f>ROUND(Z49*25%,2)</f>
        <v>78.75</v>
      </c>
      <c r="AI49" s="73">
        <f t="shared" si="16"/>
        <v>0</v>
      </c>
      <c r="AJ49" s="73">
        <f t="shared" si="34"/>
        <v>17.05</v>
      </c>
      <c r="AK49" s="73">
        <f t="shared" si="17"/>
        <v>0</v>
      </c>
      <c r="AL49" s="73">
        <f t="shared" si="3"/>
        <v>17.05</v>
      </c>
      <c r="AM49" s="73">
        <f t="shared" si="18"/>
        <v>0</v>
      </c>
      <c r="AN49" s="73">
        <f t="shared" si="40"/>
        <v>0</v>
      </c>
      <c r="AO49" s="73">
        <f t="shared" si="41"/>
        <v>0</v>
      </c>
    </row>
    <row r="50" spans="1:41" ht="20.100000000000001" customHeight="1">
      <c r="A50" s="19">
        <v>35</v>
      </c>
      <c r="B50" s="35" t="s">
        <v>43</v>
      </c>
      <c r="C50" s="21">
        <v>50</v>
      </c>
      <c r="D50" s="21">
        <v>0</v>
      </c>
      <c r="E50" s="10">
        <f t="shared" si="51"/>
        <v>50</v>
      </c>
      <c r="F50" s="22">
        <v>0</v>
      </c>
      <c r="G50" s="22">
        <v>0</v>
      </c>
      <c r="H50" s="10">
        <f t="shared" si="4"/>
        <v>0</v>
      </c>
      <c r="I50" s="22">
        <v>0</v>
      </c>
      <c r="J50" s="22">
        <v>0</v>
      </c>
      <c r="K50" s="10">
        <f t="shared" si="5"/>
        <v>0</v>
      </c>
      <c r="L50" s="22">
        <v>0</v>
      </c>
      <c r="M50" s="22">
        <v>0</v>
      </c>
      <c r="N50" s="10">
        <f t="shared" si="6"/>
        <v>0</v>
      </c>
      <c r="O50" s="10">
        <f t="shared" si="52"/>
        <v>50</v>
      </c>
      <c r="P50" s="23">
        <f t="shared" si="52"/>
        <v>0</v>
      </c>
      <c r="Q50" s="10">
        <f t="shared" si="1"/>
        <v>50</v>
      </c>
      <c r="R50" s="73">
        <f>ROUND(C50*31.82%,2)-15.91</f>
        <v>0</v>
      </c>
      <c r="S50" s="73">
        <f t="shared" si="8"/>
        <v>0</v>
      </c>
      <c r="T50" s="73">
        <f t="shared" si="9"/>
        <v>0</v>
      </c>
      <c r="U50" s="73">
        <f t="shared" si="10"/>
        <v>0</v>
      </c>
      <c r="V50" s="73">
        <f t="shared" si="11"/>
        <v>0</v>
      </c>
      <c r="W50" s="73">
        <f t="shared" si="12"/>
        <v>0</v>
      </c>
      <c r="X50" s="73">
        <f t="shared" si="13"/>
        <v>0</v>
      </c>
      <c r="Y50" s="73">
        <f t="shared" si="14"/>
        <v>0</v>
      </c>
      <c r="Z50" s="76">
        <v>50</v>
      </c>
      <c r="AA50" s="76">
        <v>0</v>
      </c>
      <c r="AB50" s="76">
        <v>0</v>
      </c>
      <c r="AC50" s="76">
        <v>0</v>
      </c>
      <c r="AD50" s="76">
        <v>0</v>
      </c>
      <c r="AE50" s="76">
        <v>0</v>
      </c>
      <c r="AF50" s="76">
        <v>0</v>
      </c>
      <c r="AG50" s="76">
        <v>0</v>
      </c>
      <c r="AH50" s="77">
        <f>ROUND(Z50*25%,2)-12.5</f>
        <v>0</v>
      </c>
      <c r="AI50" s="73">
        <f t="shared" si="16"/>
        <v>0</v>
      </c>
      <c r="AJ50" s="73">
        <f t="shared" si="34"/>
        <v>0</v>
      </c>
      <c r="AK50" s="73">
        <f t="shared" si="17"/>
        <v>0</v>
      </c>
      <c r="AL50" s="73">
        <f t="shared" si="3"/>
        <v>0</v>
      </c>
      <c r="AM50" s="73">
        <f t="shared" si="18"/>
        <v>0</v>
      </c>
      <c r="AN50" s="73">
        <f t="shared" si="40"/>
        <v>0</v>
      </c>
      <c r="AO50" s="73">
        <f t="shared" si="41"/>
        <v>0</v>
      </c>
    </row>
    <row r="51" spans="1:41" s="29" customFormat="1" ht="20.100000000000001" customHeight="1">
      <c r="A51" s="26"/>
      <c r="B51" s="27" t="s">
        <v>41</v>
      </c>
      <c r="C51" s="28">
        <f t="shared" ref="C51:AO51" si="54">+C50+C49+C48</f>
        <v>615</v>
      </c>
      <c r="D51" s="28">
        <f t="shared" si="54"/>
        <v>30</v>
      </c>
      <c r="E51" s="28">
        <f t="shared" si="54"/>
        <v>645</v>
      </c>
      <c r="F51" s="28">
        <f t="shared" si="54"/>
        <v>0</v>
      </c>
      <c r="G51" s="28">
        <f t="shared" si="54"/>
        <v>0</v>
      </c>
      <c r="H51" s="28">
        <f t="shared" si="54"/>
        <v>0</v>
      </c>
      <c r="I51" s="28">
        <f t="shared" si="54"/>
        <v>19</v>
      </c>
      <c r="J51" s="28">
        <f t="shared" si="54"/>
        <v>0</v>
      </c>
      <c r="K51" s="28">
        <f t="shared" si="54"/>
        <v>19</v>
      </c>
      <c r="L51" s="28">
        <f t="shared" si="54"/>
        <v>50</v>
      </c>
      <c r="M51" s="28">
        <f t="shared" si="54"/>
        <v>0</v>
      </c>
      <c r="N51" s="28">
        <f t="shared" si="54"/>
        <v>50</v>
      </c>
      <c r="O51" s="28">
        <f t="shared" si="54"/>
        <v>684</v>
      </c>
      <c r="P51" s="28">
        <f t="shared" si="54"/>
        <v>30</v>
      </c>
      <c r="Q51" s="28">
        <f t="shared" si="54"/>
        <v>714</v>
      </c>
      <c r="R51" s="28">
        <f t="shared" si="54"/>
        <v>179.78</v>
      </c>
      <c r="S51" s="28">
        <f t="shared" si="54"/>
        <v>4.5</v>
      </c>
      <c r="T51" s="28">
        <f t="shared" si="54"/>
        <v>0</v>
      </c>
      <c r="U51" s="28">
        <f t="shared" si="54"/>
        <v>0</v>
      </c>
      <c r="V51" s="28">
        <f t="shared" si="54"/>
        <v>6.05</v>
      </c>
      <c r="W51" s="28">
        <f t="shared" si="54"/>
        <v>0</v>
      </c>
      <c r="X51" s="28">
        <f t="shared" si="54"/>
        <v>15.91</v>
      </c>
      <c r="Y51" s="28">
        <f t="shared" si="54"/>
        <v>0</v>
      </c>
      <c r="Z51" s="28">
        <f t="shared" si="54"/>
        <v>615</v>
      </c>
      <c r="AA51" s="28">
        <f t="shared" si="54"/>
        <v>30</v>
      </c>
      <c r="AB51" s="28">
        <f t="shared" si="54"/>
        <v>30</v>
      </c>
      <c r="AC51" s="28">
        <f t="shared" si="54"/>
        <v>0</v>
      </c>
      <c r="AD51" s="28">
        <f t="shared" si="54"/>
        <v>49</v>
      </c>
      <c r="AE51" s="28">
        <f t="shared" si="54"/>
        <v>0</v>
      </c>
      <c r="AF51" s="28">
        <f t="shared" si="54"/>
        <v>50</v>
      </c>
      <c r="AG51" s="28">
        <f t="shared" si="54"/>
        <v>0</v>
      </c>
      <c r="AH51" s="28">
        <f t="shared" si="54"/>
        <v>141.25</v>
      </c>
      <c r="AI51" s="28">
        <f t="shared" si="54"/>
        <v>7.5</v>
      </c>
      <c r="AJ51" s="28">
        <f t="shared" si="54"/>
        <v>17.05</v>
      </c>
      <c r="AK51" s="28">
        <f t="shared" si="54"/>
        <v>0</v>
      </c>
      <c r="AL51" s="28">
        <f t="shared" si="54"/>
        <v>21.8</v>
      </c>
      <c r="AM51" s="28">
        <f t="shared" si="54"/>
        <v>0</v>
      </c>
      <c r="AN51" s="28">
        <f t="shared" si="54"/>
        <v>12.5</v>
      </c>
      <c r="AO51" s="28">
        <f t="shared" si="54"/>
        <v>0</v>
      </c>
    </row>
    <row r="52" spans="1:41" ht="20.100000000000001" customHeight="1">
      <c r="A52" s="19">
        <v>36</v>
      </c>
      <c r="B52" s="20" t="s">
        <v>44</v>
      </c>
      <c r="C52" s="21">
        <v>500</v>
      </c>
      <c r="D52" s="21">
        <v>200</v>
      </c>
      <c r="E52" s="10">
        <f t="shared" si="51"/>
        <v>700</v>
      </c>
      <c r="F52" s="22">
        <v>0</v>
      </c>
      <c r="G52" s="22">
        <v>0</v>
      </c>
      <c r="H52" s="10">
        <f t="shared" si="4"/>
        <v>0</v>
      </c>
      <c r="I52" s="22">
        <v>10</v>
      </c>
      <c r="J52" s="22">
        <v>0</v>
      </c>
      <c r="K52" s="10">
        <f t="shared" si="5"/>
        <v>10</v>
      </c>
      <c r="L52" s="22">
        <v>0</v>
      </c>
      <c r="M52" s="22">
        <v>0</v>
      </c>
      <c r="N52" s="10">
        <f t="shared" si="6"/>
        <v>0</v>
      </c>
      <c r="O52" s="10">
        <f>C52+F52+I52+L52</f>
        <v>510</v>
      </c>
      <c r="P52" s="23">
        <f>D52+G52+J52+M52</f>
        <v>200</v>
      </c>
      <c r="Q52" s="10">
        <f t="shared" si="1"/>
        <v>710</v>
      </c>
      <c r="R52" s="73">
        <f t="shared" si="7"/>
        <v>159.1</v>
      </c>
      <c r="S52" s="73">
        <f t="shared" si="8"/>
        <v>30</v>
      </c>
      <c r="T52" s="73">
        <f t="shared" si="9"/>
        <v>0</v>
      </c>
      <c r="U52" s="73">
        <f t="shared" si="10"/>
        <v>0</v>
      </c>
      <c r="V52" s="73">
        <f t="shared" si="11"/>
        <v>3.18</v>
      </c>
      <c r="W52" s="73">
        <f t="shared" si="12"/>
        <v>0</v>
      </c>
      <c r="X52" s="73">
        <f t="shared" si="13"/>
        <v>0</v>
      </c>
      <c r="Y52" s="73">
        <f t="shared" si="14"/>
        <v>0</v>
      </c>
      <c r="Z52" s="76">
        <v>500</v>
      </c>
      <c r="AA52" s="76">
        <v>200</v>
      </c>
      <c r="AB52" s="76">
        <v>0</v>
      </c>
      <c r="AC52" s="76">
        <v>0</v>
      </c>
      <c r="AD52" s="76">
        <v>10</v>
      </c>
      <c r="AE52" s="76">
        <v>0</v>
      </c>
      <c r="AF52" s="76">
        <v>0</v>
      </c>
      <c r="AG52" s="76">
        <v>0</v>
      </c>
      <c r="AH52" s="73">
        <f>ROUND(Z52*25%,2)</f>
        <v>125</v>
      </c>
      <c r="AI52" s="73">
        <f t="shared" si="16"/>
        <v>50</v>
      </c>
      <c r="AJ52" s="73">
        <f t="shared" si="34"/>
        <v>0</v>
      </c>
      <c r="AK52" s="73">
        <f t="shared" si="17"/>
        <v>0</v>
      </c>
      <c r="AL52" s="73">
        <f t="shared" si="3"/>
        <v>2.5</v>
      </c>
      <c r="AM52" s="73">
        <f t="shared" si="18"/>
        <v>0</v>
      </c>
      <c r="AN52" s="73">
        <f t="shared" si="40"/>
        <v>0</v>
      </c>
      <c r="AO52" s="73">
        <f t="shared" si="41"/>
        <v>0</v>
      </c>
    </row>
    <row r="53" spans="1:41" ht="20.100000000000001" customHeight="1">
      <c r="A53" s="19">
        <v>37</v>
      </c>
      <c r="B53" s="20" t="s">
        <v>45</v>
      </c>
      <c r="C53" s="21">
        <v>151</v>
      </c>
      <c r="D53" s="21">
        <v>0</v>
      </c>
      <c r="E53" s="10">
        <f t="shared" si="51"/>
        <v>151</v>
      </c>
      <c r="F53" s="22">
        <v>0</v>
      </c>
      <c r="G53" s="22">
        <v>0</v>
      </c>
      <c r="H53" s="10">
        <f t="shared" si="4"/>
        <v>0</v>
      </c>
      <c r="I53" s="22">
        <v>0</v>
      </c>
      <c r="J53" s="22">
        <v>0</v>
      </c>
      <c r="K53" s="10">
        <f t="shared" si="5"/>
        <v>0</v>
      </c>
      <c r="L53" s="22">
        <v>0</v>
      </c>
      <c r="M53" s="22">
        <v>0</v>
      </c>
      <c r="N53" s="10">
        <f t="shared" si="6"/>
        <v>0</v>
      </c>
      <c r="O53" s="10">
        <f>C53+F53+I53+L53</f>
        <v>151</v>
      </c>
      <c r="P53" s="23">
        <f>D53+G53+J53+M53</f>
        <v>0</v>
      </c>
      <c r="Q53" s="10">
        <f t="shared" si="1"/>
        <v>151</v>
      </c>
      <c r="R53" s="73">
        <f t="shared" si="7"/>
        <v>48.05</v>
      </c>
      <c r="S53" s="73">
        <f t="shared" si="8"/>
        <v>0</v>
      </c>
      <c r="T53" s="73">
        <f t="shared" si="9"/>
        <v>0</v>
      </c>
      <c r="U53" s="73">
        <f t="shared" si="10"/>
        <v>0</v>
      </c>
      <c r="V53" s="73">
        <f t="shared" si="11"/>
        <v>0</v>
      </c>
      <c r="W53" s="73">
        <f t="shared" si="12"/>
        <v>0</v>
      </c>
      <c r="X53" s="73">
        <f t="shared" si="13"/>
        <v>0</v>
      </c>
      <c r="Y53" s="73">
        <f t="shared" si="14"/>
        <v>0</v>
      </c>
      <c r="Z53" s="76">
        <v>151</v>
      </c>
      <c r="AA53" s="76">
        <v>0</v>
      </c>
      <c r="AB53" s="76">
        <v>0</v>
      </c>
      <c r="AC53" s="76">
        <v>0</v>
      </c>
      <c r="AD53" s="76">
        <v>0</v>
      </c>
      <c r="AE53" s="76">
        <v>0</v>
      </c>
      <c r="AF53" s="76">
        <v>0</v>
      </c>
      <c r="AG53" s="76">
        <v>0</v>
      </c>
      <c r="AH53" s="73">
        <f t="shared" si="53"/>
        <v>37.75</v>
      </c>
      <c r="AI53" s="73">
        <f t="shared" si="16"/>
        <v>0</v>
      </c>
      <c r="AJ53" s="73">
        <f t="shared" si="34"/>
        <v>0</v>
      </c>
      <c r="AK53" s="73">
        <f t="shared" si="17"/>
        <v>0</v>
      </c>
      <c r="AL53" s="73">
        <f t="shared" si="3"/>
        <v>0</v>
      </c>
      <c r="AM53" s="73">
        <f t="shared" si="18"/>
        <v>0</v>
      </c>
      <c r="AN53" s="73">
        <f t="shared" si="40"/>
        <v>0</v>
      </c>
      <c r="AO53" s="73">
        <f t="shared" si="41"/>
        <v>0</v>
      </c>
    </row>
    <row r="54" spans="1:41" s="29" customFormat="1" ht="20.100000000000001" customHeight="1">
      <c r="A54" s="26"/>
      <c r="B54" s="27" t="s">
        <v>44</v>
      </c>
      <c r="C54" s="28">
        <f t="shared" ref="C54:AO54" si="55">+C52+C53</f>
        <v>651</v>
      </c>
      <c r="D54" s="28">
        <f t="shared" si="55"/>
        <v>200</v>
      </c>
      <c r="E54" s="28">
        <f t="shared" si="55"/>
        <v>851</v>
      </c>
      <c r="F54" s="28">
        <f t="shared" si="55"/>
        <v>0</v>
      </c>
      <c r="G54" s="28">
        <f t="shared" si="55"/>
        <v>0</v>
      </c>
      <c r="H54" s="28">
        <f t="shared" si="55"/>
        <v>0</v>
      </c>
      <c r="I54" s="28">
        <f t="shared" si="55"/>
        <v>10</v>
      </c>
      <c r="J54" s="28">
        <f t="shared" si="55"/>
        <v>0</v>
      </c>
      <c r="K54" s="28">
        <f t="shared" si="55"/>
        <v>10</v>
      </c>
      <c r="L54" s="28">
        <f t="shared" si="55"/>
        <v>0</v>
      </c>
      <c r="M54" s="28">
        <f t="shared" si="55"/>
        <v>0</v>
      </c>
      <c r="N54" s="28">
        <f t="shared" si="55"/>
        <v>0</v>
      </c>
      <c r="O54" s="28">
        <f t="shared" si="55"/>
        <v>661</v>
      </c>
      <c r="P54" s="28">
        <f t="shared" si="55"/>
        <v>200</v>
      </c>
      <c r="Q54" s="28">
        <f t="shared" si="55"/>
        <v>861</v>
      </c>
      <c r="R54" s="28">
        <f t="shared" si="55"/>
        <v>207.14999999999998</v>
      </c>
      <c r="S54" s="28">
        <f t="shared" si="55"/>
        <v>30</v>
      </c>
      <c r="T54" s="28">
        <f t="shared" si="55"/>
        <v>0</v>
      </c>
      <c r="U54" s="28">
        <f t="shared" si="55"/>
        <v>0</v>
      </c>
      <c r="V54" s="28">
        <f t="shared" si="55"/>
        <v>3.18</v>
      </c>
      <c r="W54" s="28">
        <f t="shared" si="55"/>
        <v>0</v>
      </c>
      <c r="X54" s="28">
        <f t="shared" si="55"/>
        <v>0</v>
      </c>
      <c r="Y54" s="28">
        <f t="shared" si="55"/>
        <v>0</v>
      </c>
      <c r="Z54" s="28">
        <f t="shared" si="55"/>
        <v>651</v>
      </c>
      <c r="AA54" s="28">
        <f t="shared" si="55"/>
        <v>200</v>
      </c>
      <c r="AB54" s="28">
        <f t="shared" si="55"/>
        <v>0</v>
      </c>
      <c r="AC54" s="28">
        <f t="shared" si="55"/>
        <v>0</v>
      </c>
      <c r="AD54" s="28">
        <f t="shared" si="55"/>
        <v>10</v>
      </c>
      <c r="AE54" s="28">
        <f t="shared" si="55"/>
        <v>0</v>
      </c>
      <c r="AF54" s="28">
        <f t="shared" si="55"/>
        <v>0</v>
      </c>
      <c r="AG54" s="28">
        <f t="shared" si="55"/>
        <v>0</v>
      </c>
      <c r="AH54" s="28">
        <f t="shared" si="55"/>
        <v>162.75</v>
      </c>
      <c r="AI54" s="28">
        <f t="shared" si="55"/>
        <v>50</v>
      </c>
      <c r="AJ54" s="28">
        <f t="shared" si="55"/>
        <v>0</v>
      </c>
      <c r="AK54" s="28">
        <f t="shared" si="55"/>
        <v>0</v>
      </c>
      <c r="AL54" s="28">
        <f t="shared" si="55"/>
        <v>2.5</v>
      </c>
      <c r="AM54" s="28">
        <f t="shared" si="55"/>
        <v>0</v>
      </c>
      <c r="AN54" s="28">
        <f t="shared" si="55"/>
        <v>0</v>
      </c>
      <c r="AO54" s="28">
        <f t="shared" si="55"/>
        <v>0</v>
      </c>
    </row>
    <row r="55" spans="1:41" ht="20.100000000000001" customHeight="1">
      <c r="A55" s="19">
        <v>38</v>
      </c>
      <c r="B55" s="36" t="s">
        <v>46</v>
      </c>
      <c r="C55" s="21">
        <v>617</v>
      </c>
      <c r="D55" s="21">
        <v>300</v>
      </c>
      <c r="E55" s="10">
        <f t="shared" si="51"/>
        <v>917</v>
      </c>
      <c r="F55" s="22">
        <v>0</v>
      </c>
      <c r="G55" s="22">
        <v>0</v>
      </c>
      <c r="H55" s="10">
        <f t="shared" si="4"/>
        <v>0</v>
      </c>
      <c r="I55" s="22">
        <v>0</v>
      </c>
      <c r="J55" s="22">
        <v>0</v>
      </c>
      <c r="K55" s="10">
        <f t="shared" si="5"/>
        <v>0</v>
      </c>
      <c r="L55" s="22">
        <v>0</v>
      </c>
      <c r="M55" s="22">
        <v>0</v>
      </c>
      <c r="N55" s="10">
        <f t="shared" si="6"/>
        <v>0</v>
      </c>
      <c r="O55" s="10">
        <f t="shared" ref="O55:P57" si="56">C55+F55+I55+L55</f>
        <v>617</v>
      </c>
      <c r="P55" s="23">
        <f t="shared" si="56"/>
        <v>300</v>
      </c>
      <c r="Q55" s="10">
        <f t="shared" si="1"/>
        <v>917</v>
      </c>
      <c r="R55" s="73">
        <f t="shared" si="7"/>
        <v>196.33</v>
      </c>
      <c r="S55" s="73">
        <f t="shared" si="8"/>
        <v>45</v>
      </c>
      <c r="T55" s="73">
        <f t="shared" si="9"/>
        <v>0</v>
      </c>
      <c r="U55" s="73">
        <f t="shared" si="10"/>
        <v>0</v>
      </c>
      <c r="V55" s="73">
        <f t="shared" si="11"/>
        <v>0</v>
      </c>
      <c r="W55" s="73">
        <f t="shared" si="12"/>
        <v>0</v>
      </c>
      <c r="X55" s="73">
        <f t="shared" si="13"/>
        <v>0</v>
      </c>
      <c r="Y55" s="73">
        <f t="shared" si="14"/>
        <v>0</v>
      </c>
      <c r="Z55" s="76">
        <v>617</v>
      </c>
      <c r="AA55" s="76">
        <v>300</v>
      </c>
      <c r="AB55" s="76">
        <v>0</v>
      </c>
      <c r="AC55" s="76">
        <v>0</v>
      </c>
      <c r="AD55" s="76">
        <v>0</v>
      </c>
      <c r="AE55" s="76">
        <v>0</v>
      </c>
      <c r="AF55" s="76">
        <v>0</v>
      </c>
      <c r="AG55" s="76">
        <v>0</v>
      </c>
      <c r="AH55" s="73">
        <f>ROUND(Z55*25%,2)</f>
        <v>154.25</v>
      </c>
      <c r="AI55" s="73">
        <f t="shared" si="16"/>
        <v>75</v>
      </c>
      <c r="AJ55" s="73">
        <f t="shared" si="34"/>
        <v>0</v>
      </c>
      <c r="AK55" s="73">
        <f t="shared" si="17"/>
        <v>0</v>
      </c>
      <c r="AL55" s="73">
        <f t="shared" si="3"/>
        <v>0</v>
      </c>
      <c r="AM55" s="73">
        <f t="shared" si="18"/>
        <v>0</v>
      </c>
      <c r="AN55" s="73">
        <f t="shared" si="40"/>
        <v>0</v>
      </c>
      <c r="AO55" s="73">
        <f t="shared" si="41"/>
        <v>0</v>
      </c>
    </row>
    <row r="56" spans="1:41" ht="20.100000000000001" customHeight="1">
      <c r="A56" s="19">
        <v>39</v>
      </c>
      <c r="B56" s="35" t="s">
        <v>47</v>
      </c>
      <c r="C56" s="21">
        <v>120</v>
      </c>
      <c r="D56" s="21">
        <v>25</v>
      </c>
      <c r="E56" s="10">
        <f t="shared" si="51"/>
        <v>145</v>
      </c>
      <c r="F56" s="22">
        <v>0</v>
      </c>
      <c r="G56" s="22">
        <v>0</v>
      </c>
      <c r="H56" s="10">
        <f t="shared" si="4"/>
        <v>0</v>
      </c>
      <c r="I56" s="22">
        <v>0</v>
      </c>
      <c r="J56" s="22">
        <v>0</v>
      </c>
      <c r="K56" s="10">
        <f t="shared" si="5"/>
        <v>0</v>
      </c>
      <c r="L56" s="22">
        <v>0</v>
      </c>
      <c r="M56" s="22">
        <v>0</v>
      </c>
      <c r="N56" s="10">
        <f t="shared" si="6"/>
        <v>0</v>
      </c>
      <c r="O56" s="10">
        <f t="shared" si="56"/>
        <v>120</v>
      </c>
      <c r="P56" s="23">
        <f t="shared" si="56"/>
        <v>25</v>
      </c>
      <c r="Q56" s="10">
        <f t="shared" si="1"/>
        <v>145</v>
      </c>
      <c r="R56" s="73">
        <f t="shared" si="7"/>
        <v>38.18</v>
      </c>
      <c r="S56" s="73">
        <f t="shared" si="8"/>
        <v>3.75</v>
      </c>
      <c r="T56" s="73">
        <f t="shared" si="9"/>
        <v>0</v>
      </c>
      <c r="U56" s="73">
        <f t="shared" si="10"/>
        <v>0</v>
      </c>
      <c r="V56" s="73">
        <f t="shared" si="11"/>
        <v>0</v>
      </c>
      <c r="W56" s="73">
        <f t="shared" si="12"/>
        <v>0</v>
      </c>
      <c r="X56" s="73">
        <f t="shared" si="13"/>
        <v>0</v>
      </c>
      <c r="Y56" s="73">
        <f t="shared" si="14"/>
        <v>0</v>
      </c>
      <c r="Z56" s="76">
        <v>120</v>
      </c>
      <c r="AA56" s="76">
        <v>25</v>
      </c>
      <c r="AB56" s="76">
        <v>0</v>
      </c>
      <c r="AC56" s="76">
        <v>0</v>
      </c>
      <c r="AD56" s="76">
        <v>0</v>
      </c>
      <c r="AE56" s="76">
        <v>0</v>
      </c>
      <c r="AF56" s="76">
        <v>0</v>
      </c>
      <c r="AG56" s="76">
        <v>0</v>
      </c>
      <c r="AH56" s="73">
        <f>ROUND(Z56*25%,2)</f>
        <v>30</v>
      </c>
      <c r="AI56" s="73">
        <f t="shared" si="16"/>
        <v>6.25</v>
      </c>
      <c r="AJ56" s="73">
        <f t="shared" si="34"/>
        <v>0</v>
      </c>
      <c r="AK56" s="73">
        <f t="shared" si="17"/>
        <v>0</v>
      </c>
      <c r="AL56" s="73">
        <f t="shared" si="3"/>
        <v>0</v>
      </c>
      <c r="AM56" s="73">
        <f t="shared" si="18"/>
        <v>0</v>
      </c>
      <c r="AN56" s="73">
        <f t="shared" si="40"/>
        <v>0</v>
      </c>
      <c r="AO56" s="73">
        <f t="shared" si="41"/>
        <v>0</v>
      </c>
    </row>
    <row r="57" spans="1:41" ht="20.100000000000001" customHeight="1">
      <c r="A57" s="19"/>
      <c r="B57" s="35" t="s">
        <v>48</v>
      </c>
      <c r="C57" s="21">
        <v>60</v>
      </c>
      <c r="D57" s="21">
        <v>0</v>
      </c>
      <c r="E57" s="10">
        <f t="shared" si="51"/>
        <v>60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10">
        <f t="shared" si="56"/>
        <v>60</v>
      </c>
      <c r="P57" s="23">
        <f t="shared" si="56"/>
        <v>0</v>
      </c>
      <c r="Q57" s="10">
        <f t="shared" si="1"/>
        <v>60</v>
      </c>
      <c r="R57" s="73">
        <f>ROUND(C57*31.82%,2)</f>
        <v>19.09</v>
      </c>
      <c r="S57" s="73">
        <f t="shared" si="8"/>
        <v>0</v>
      </c>
      <c r="T57" s="73">
        <f t="shared" si="9"/>
        <v>0</v>
      </c>
      <c r="U57" s="73">
        <f t="shared" si="10"/>
        <v>0</v>
      </c>
      <c r="V57" s="73">
        <f t="shared" si="11"/>
        <v>0</v>
      </c>
      <c r="W57" s="73">
        <f t="shared" si="12"/>
        <v>0</v>
      </c>
      <c r="X57" s="73">
        <f t="shared" si="13"/>
        <v>0</v>
      </c>
      <c r="Y57" s="73">
        <f t="shared" si="14"/>
        <v>0</v>
      </c>
      <c r="Z57" s="76">
        <v>60</v>
      </c>
      <c r="AA57" s="76">
        <v>0</v>
      </c>
      <c r="AB57" s="76">
        <v>0</v>
      </c>
      <c r="AC57" s="76">
        <v>0</v>
      </c>
      <c r="AD57" s="76">
        <v>0</v>
      </c>
      <c r="AE57" s="76">
        <v>0</v>
      </c>
      <c r="AF57" s="76">
        <v>0</v>
      </c>
      <c r="AG57" s="76">
        <v>0</v>
      </c>
      <c r="AH57" s="73">
        <f t="shared" ref="AH57:AH60" si="57">ROUND(Z57*25%,2)</f>
        <v>15</v>
      </c>
      <c r="AI57" s="73">
        <f t="shared" si="16"/>
        <v>0</v>
      </c>
      <c r="AJ57" s="73">
        <f t="shared" si="34"/>
        <v>0</v>
      </c>
      <c r="AK57" s="73">
        <f t="shared" si="17"/>
        <v>0</v>
      </c>
      <c r="AL57" s="73">
        <f t="shared" si="3"/>
        <v>0</v>
      </c>
      <c r="AM57" s="73">
        <f t="shared" si="18"/>
        <v>0</v>
      </c>
      <c r="AN57" s="73">
        <f t="shared" si="40"/>
        <v>0</v>
      </c>
      <c r="AO57" s="73">
        <f t="shared" si="41"/>
        <v>0</v>
      </c>
    </row>
    <row r="58" spans="1:41" s="29" customFormat="1" ht="20.100000000000001" customHeight="1">
      <c r="A58" s="26"/>
      <c r="B58" s="27" t="s">
        <v>49</v>
      </c>
      <c r="C58" s="28">
        <f t="shared" ref="C58:N58" si="58">+C55+C56+C57</f>
        <v>797</v>
      </c>
      <c r="D58" s="28">
        <f t="shared" si="58"/>
        <v>325</v>
      </c>
      <c r="E58" s="28">
        <f t="shared" si="58"/>
        <v>1122</v>
      </c>
      <c r="F58" s="28">
        <f t="shared" si="58"/>
        <v>0</v>
      </c>
      <c r="G58" s="28">
        <f t="shared" si="58"/>
        <v>0</v>
      </c>
      <c r="H58" s="28">
        <f t="shared" si="58"/>
        <v>0</v>
      </c>
      <c r="I58" s="28">
        <f t="shared" si="58"/>
        <v>0</v>
      </c>
      <c r="J58" s="28">
        <f t="shared" si="58"/>
        <v>0</v>
      </c>
      <c r="K58" s="28">
        <f t="shared" si="58"/>
        <v>0</v>
      </c>
      <c r="L58" s="28">
        <f t="shared" si="58"/>
        <v>0</v>
      </c>
      <c r="M58" s="28">
        <f t="shared" si="58"/>
        <v>0</v>
      </c>
      <c r="N58" s="28">
        <f t="shared" si="58"/>
        <v>0</v>
      </c>
      <c r="O58" s="28">
        <f t="shared" ref="O58:AO58" si="59">+O55+O56+O57</f>
        <v>797</v>
      </c>
      <c r="P58" s="28">
        <f t="shared" si="59"/>
        <v>325</v>
      </c>
      <c r="Q58" s="28">
        <f t="shared" si="59"/>
        <v>1122</v>
      </c>
      <c r="R58" s="28">
        <f t="shared" si="59"/>
        <v>253.60000000000002</v>
      </c>
      <c r="S58" s="28">
        <f t="shared" si="59"/>
        <v>48.75</v>
      </c>
      <c r="T58" s="28">
        <f t="shared" si="59"/>
        <v>0</v>
      </c>
      <c r="U58" s="28">
        <f t="shared" si="59"/>
        <v>0</v>
      </c>
      <c r="V58" s="28">
        <f t="shared" si="59"/>
        <v>0</v>
      </c>
      <c r="W58" s="28">
        <f t="shared" si="59"/>
        <v>0</v>
      </c>
      <c r="X58" s="28">
        <f t="shared" si="59"/>
        <v>0</v>
      </c>
      <c r="Y58" s="28">
        <f t="shared" si="59"/>
        <v>0</v>
      </c>
      <c r="Z58" s="28">
        <f t="shared" si="59"/>
        <v>797</v>
      </c>
      <c r="AA58" s="28">
        <f t="shared" si="59"/>
        <v>325</v>
      </c>
      <c r="AB58" s="28">
        <f t="shared" si="59"/>
        <v>0</v>
      </c>
      <c r="AC58" s="28">
        <f t="shared" si="59"/>
        <v>0</v>
      </c>
      <c r="AD58" s="28">
        <f t="shared" si="59"/>
        <v>0</v>
      </c>
      <c r="AE58" s="28">
        <f t="shared" si="59"/>
        <v>0</v>
      </c>
      <c r="AF58" s="28">
        <f t="shared" si="59"/>
        <v>0</v>
      </c>
      <c r="AG58" s="28">
        <f t="shared" si="59"/>
        <v>0</v>
      </c>
      <c r="AH58" s="28">
        <f t="shared" si="59"/>
        <v>199.25</v>
      </c>
      <c r="AI58" s="28">
        <f t="shared" si="59"/>
        <v>81.25</v>
      </c>
      <c r="AJ58" s="28">
        <f t="shared" si="59"/>
        <v>0</v>
      </c>
      <c r="AK58" s="28">
        <f t="shared" si="59"/>
        <v>0</v>
      </c>
      <c r="AL58" s="28">
        <f t="shared" si="59"/>
        <v>0</v>
      </c>
      <c r="AM58" s="28">
        <f t="shared" si="59"/>
        <v>0</v>
      </c>
      <c r="AN58" s="28">
        <f t="shared" si="59"/>
        <v>0</v>
      </c>
      <c r="AO58" s="28">
        <f t="shared" si="59"/>
        <v>0</v>
      </c>
    </row>
    <row r="59" spans="1:41" ht="20.100000000000001" customHeight="1">
      <c r="A59" s="19">
        <v>40</v>
      </c>
      <c r="B59" s="34" t="s">
        <v>50</v>
      </c>
      <c r="C59" s="21">
        <v>400</v>
      </c>
      <c r="D59" s="21">
        <v>150</v>
      </c>
      <c r="E59" s="10">
        <f t="shared" ref="E59:E90" si="60">C59+D59</f>
        <v>550</v>
      </c>
      <c r="F59" s="22">
        <v>0</v>
      </c>
      <c r="G59" s="22">
        <v>0</v>
      </c>
      <c r="H59" s="10">
        <f t="shared" si="4"/>
        <v>0</v>
      </c>
      <c r="I59" s="22">
        <v>25</v>
      </c>
      <c r="J59" s="22">
        <v>0</v>
      </c>
      <c r="K59" s="10">
        <f t="shared" si="5"/>
        <v>25</v>
      </c>
      <c r="L59" s="22">
        <v>60</v>
      </c>
      <c r="M59" s="22">
        <v>30</v>
      </c>
      <c r="N59" s="10">
        <f t="shared" si="6"/>
        <v>90</v>
      </c>
      <c r="O59" s="10">
        <f>C59+F59+I59+L59</f>
        <v>485</v>
      </c>
      <c r="P59" s="23">
        <f>D59+G59+J59+M59</f>
        <v>180</v>
      </c>
      <c r="Q59" s="10">
        <f t="shared" si="1"/>
        <v>665</v>
      </c>
      <c r="R59" s="73">
        <f t="shared" si="7"/>
        <v>127.28</v>
      </c>
      <c r="S59" s="73">
        <f t="shared" si="8"/>
        <v>22.5</v>
      </c>
      <c r="T59" s="73">
        <f t="shared" si="9"/>
        <v>0</v>
      </c>
      <c r="U59" s="73">
        <f t="shared" si="10"/>
        <v>0</v>
      </c>
      <c r="V59" s="73">
        <f t="shared" si="11"/>
        <v>7.96</v>
      </c>
      <c r="W59" s="73">
        <f t="shared" si="12"/>
        <v>0</v>
      </c>
      <c r="X59" s="73">
        <f t="shared" si="13"/>
        <v>19.09</v>
      </c>
      <c r="Y59" s="73">
        <f t="shared" si="14"/>
        <v>4.5</v>
      </c>
      <c r="Z59" s="76">
        <v>400</v>
      </c>
      <c r="AA59" s="76">
        <v>150</v>
      </c>
      <c r="AB59" s="76">
        <v>0</v>
      </c>
      <c r="AC59" s="76">
        <v>0</v>
      </c>
      <c r="AD59" s="76">
        <v>25</v>
      </c>
      <c r="AE59" s="76">
        <v>0</v>
      </c>
      <c r="AF59" s="76">
        <v>60</v>
      </c>
      <c r="AG59" s="76">
        <v>30</v>
      </c>
      <c r="AH59" s="73">
        <f>ROUND(Z59*25%,2)</f>
        <v>100</v>
      </c>
      <c r="AI59" s="77">
        <f>ROUND(AA59*40%-S59,2)+12.5</f>
        <v>50</v>
      </c>
      <c r="AJ59" s="73">
        <f t="shared" si="34"/>
        <v>0</v>
      </c>
      <c r="AK59" s="73">
        <f t="shared" si="17"/>
        <v>0</v>
      </c>
      <c r="AL59" s="73">
        <f t="shared" si="3"/>
        <v>6.25</v>
      </c>
      <c r="AM59" s="73">
        <f t="shared" si="18"/>
        <v>0</v>
      </c>
      <c r="AN59" s="73">
        <f t="shared" ref="AN59:AN90" si="61">ROUND(AF59*25%,2)</f>
        <v>15</v>
      </c>
      <c r="AO59" s="73">
        <f t="shared" ref="AO59:AO90" si="62">ROUND(AG59*25%,2)</f>
        <v>7.5</v>
      </c>
    </row>
    <row r="60" spans="1:41" ht="20.100000000000001" customHeight="1">
      <c r="A60" s="19">
        <v>41</v>
      </c>
      <c r="B60" s="20" t="s">
        <v>51</v>
      </c>
      <c r="C60" s="21">
        <v>170</v>
      </c>
      <c r="D60" s="21">
        <v>0</v>
      </c>
      <c r="E60" s="10">
        <f t="shared" si="60"/>
        <v>170</v>
      </c>
      <c r="F60" s="22">
        <v>75</v>
      </c>
      <c r="G60" s="22">
        <v>0</v>
      </c>
      <c r="H60" s="10">
        <f t="shared" si="4"/>
        <v>75</v>
      </c>
      <c r="I60" s="22">
        <v>20</v>
      </c>
      <c r="J60" s="22">
        <v>0</v>
      </c>
      <c r="K60" s="10">
        <f t="shared" si="5"/>
        <v>20</v>
      </c>
      <c r="L60" s="22">
        <v>0</v>
      </c>
      <c r="M60" s="22">
        <v>0</v>
      </c>
      <c r="N60" s="10">
        <f t="shared" si="6"/>
        <v>0</v>
      </c>
      <c r="O60" s="10">
        <f>C60+F60+I60+L60</f>
        <v>265</v>
      </c>
      <c r="P60" s="23">
        <f>D60+G60+J60+M60</f>
        <v>0</v>
      </c>
      <c r="Q60" s="10">
        <f t="shared" si="1"/>
        <v>265</v>
      </c>
      <c r="R60" s="73">
        <f t="shared" si="7"/>
        <v>54.09</v>
      </c>
      <c r="S60" s="73">
        <f t="shared" si="8"/>
        <v>0</v>
      </c>
      <c r="T60" s="73">
        <f t="shared" si="9"/>
        <v>23.87</v>
      </c>
      <c r="U60" s="73">
        <f t="shared" si="10"/>
        <v>0</v>
      </c>
      <c r="V60" s="73">
        <f t="shared" si="11"/>
        <v>6.36</v>
      </c>
      <c r="W60" s="73">
        <f t="shared" si="12"/>
        <v>0</v>
      </c>
      <c r="X60" s="73">
        <f t="shared" si="13"/>
        <v>0</v>
      </c>
      <c r="Y60" s="73">
        <f t="shared" si="14"/>
        <v>0</v>
      </c>
      <c r="Z60" s="76">
        <v>170</v>
      </c>
      <c r="AA60" s="76">
        <v>0</v>
      </c>
      <c r="AB60" s="76">
        <v>75</v>
      </c>
      <c r="AC60" s="76">
        <v>0</v>
      </c>
      <c r="AD60" s="76">
        <v>20</v>
      </c>
      <c r="AE60" s="76">
        <v>0</v>
      </c>
      <c r="AF60" s="76">
        <v>0</v>
      </c>
      <c r="AG60" s="76">
        <v>0</v>
      </c>
      <c r="AH60" s="73">
        <f t="shared" si="57"/>
        <v>42.5</v>
      </c>
      <c r="AI60" s="73">
        <f t="shared" si="16"/>
        <v>0</v>
      </c>
      <c r="AJ60" s="73">
        <f t="shared" si="34"/>
        <v>18.75</v>
      </c>
      <c r="AK60" s="73">
        <f t="shared" si="17"/>
        <v>0</v>
      </c>
      <c r="AL60" s="73">
        <f t="shared" si="3"/>
        <v>5</v>
      </c>
      <c r="AM60" s="73">
        <f t="shared" si="18"/>
        <v>0</v>
      </c>
      <c r="AN60" s="73">
        <f t="shared" si="61"/>
        <v>0</v>
      </c>
      <c r="AO60" s="73">
        <f t="shared" si="62"/>
        <v>0</v>
      </c>
    </row>
    <row r="61" spans="1:41" s="29" customFormat="1" ht="20.100000000000001" customHeight="1">
      <c r="A61" s="26"/>
      <c r="B61" s="37" t="s">
        <v>50</v>
      </c>
      <c r="C61" s="31">
        <f t="shared" ref="C61:AO61" si="63">+C59+C60</f>
        <v>570</v>
      </c>
      <c r="D61" s="31">
        <f t="shared" si="63"/>
        <v>150</v>
      </c>
      <c r="E61" s="31">
        <f t="shared" si="63"/>
        <v>720</v>
      </c>
      <c r="F61" s="31">
        <f t="shared" si="63"/>
        <v>75</v>
      </c>
      <c r="G61" s="31">
        <f t="shared" si="63"/>
        <v>0</v>
      </c>
      <c r="H61" s="31">
        <f t="shared" si="63"/>
        <v>75</v>
      </c>
      <c r="I61" s="31">
        <f t="shared" si="63"/>
        <v>45</v>
      </c>
      <c r="J61" s="31">
        <f t="shared" si="63"/>
        <v>0</v>
      </c>
      <c r="K61" s="31">
        <f t="shared" si="63"/>
        <v>45</v>
      </c>
      <c r="L61" s="31">
        <f t="shared" si="63"/>
        <v>60</v>
      </c>
      <c r="M61" s="31">
        <f t="shared" si="63"/>
        <v>30</v>
      </c>
      <c r="N61" s="31">
        <f t="shared" si="63"/>
        <v>90</v>
      </c>
      <c r="O61" s="31">
        <f t="shared" si="63"/>
        <v>750</v>
      </c>
      <c r="P61" s="31">
        <f t="shared" si="63"/>
        <v>180</v>
      </c>
      <c r="Q61" s="31">
        <f t="shared" si="63"/>
        <v>930</v>
      </c>
      <c r="R61" s="31">
        <f t="shared" si="63"/>
        <v>181.37</v>
      </c>
      <c r="S61" s="31">
        <f t="shared" si="63"/>
        <v>22.5</v>
      </c>
      <c r="T61" s="31">
        <f t="shared" si="63"/>
        <v>23.87</v>
      </c>
      <c r="U61" s="31">
        <f t="shared" si="63"/>
        <v>0</v>
      </c>
      <c r="V61" s="31">
        <f t="shared" si="63"/>
        <v>14.32</v>
      </c>
      <c r="W61" s="31">
        <f t="shared" si="63"/>
        <v>0</v>
      </c>
      <c r="X61" s="31">
        <f t="shared" si="63"/>
        <v>19.09</v>
      </c>
      <c r="Y61" s="31">
        <f t="shared" si="63"/>
        <v>4.5</v>
      </c>
      <c r="Z61" s="31">
        <f t="shared" si="63"/>
        <v>570</v>
      </c>
      <c r="AA61" s="31">
        <f t="shared" si="63"/>
        <v>150</v>
      </c>
      <c r="AB61" s="31">
        <f t="shared" si="63"/>
        <v>75</v>
      </c>
      <c r="AC61" s="31">
        <f t="shared" si="63"/>
        <v>0</v>
      </c>
      <c r="AD61" s="31">
        <f t="shared" si="63"/>
        <v>45</v>
      </c>
      <c r="AE61" s="31">
        <f t="shared" si="63"/>
        <v>0</v>
      </c>
      <c r="AF61" s="31">
        <f t="shared" si="63"/>
        <v>60</v>
      </c>
      <c r="AG61" s="31">
        <f t="shared" si="63"/>
        <v>30</v>
      </c>
      <c r="AH61" s="31">
        <f t="shared" si="63"/>
        <v>142.5</v>
      </c>
      <c r="AI61" s="31">
        <f t="shared" si="63"/>
        <v>50</v>
      </c>
      <c r="AJ61" s="31">
        <f t="shared" si="63"/>
        <v>18.75</v>
      </c>
      <c r="AK61" s="31">
        <f t="shared" si="63"/>
        <v>0</v>
      </c>
      <c r="AL61" s="31">
        <f t="shared" si="63"/>
        <v>11.25</v>
      </c>
      <c r="AM61" s="31">
        <f t="shared" si="63"/>
        <v>0</v>
      </c>
      <c r="AN61" s="31">
        <f t="shared" si="63"/>
        <v>15</v>
      </c>
      <c r="AO61" s="31">
        <f t="shared" si="63"/>
        <v>7.5</v>
      </c>
    </row>
    <row r="62" spans="1:41" ht="20.100000000000001" customHeight="1">
      <c r="A62" s="19">
        <v>42</v>
      </c>
      <c r="B62" s="20" t="s">
        <v>52</v>
      </c>
      <c r="C62" s="21">
        <v>700</v>
      </c>
      <c r="D62" s="21">
        <v>200</v>
      </c>
      <c r="E62" s="10">
        <f t="shared" si="60"/>
        <v>900</v>
      </c>
      <c r="F62" s="22">
        <v>5</v>
      </c>
      <c r="G62" s="22">
        <v>0</v>
      </c>
      <c r="H62" s="10">
        <f t="shared" si="4"/>
        <v>5</v>
      </c>
      <c r="I62" s="22">
        <v>25</v>
      </c>
      <c r="J62" s="22">
        <v>8</v>
      </c>
      <c r="K62" s="10">
        <f t="shared" si="5"/>
        <v>33</v>
      </c>
      <c r="L62" s="22">
        <v>60</v>
      </c>
      <c r="M62" s="22">
        <v>50</v>
      </c>
      <c r="N62" s="10">
        <f t="shared" si="6"/>
        <v>110</v>
      </c>
      <c r="O62" s="10">
        <f t="shared" ref="O62:P63" si="64">C62+F62+I62+L62</f>
        <v>790</v>
      </c>
      <c r="P62" s="23">
        <f t="shared" si="64"/>
        <v>258</v>
      </c>
      <c r="Q62" s="10">
        <f t="shared" si="1"/>
        <v>1048</v>
      </c>
      <c r="R62" s="73">
        <f t="shared" si="7"/>
        <v>222.74</v>
      </c>
      <c r="S62" s="73">
        <f t="shared" si="8"/>
        <v>30</v>
      </c>
      <c r="T62" s="73">
        <f t="shared" si="9"/>
        <v>1.59</v>
      </c>
      <c r="U62" s="73">
        <f t="shared" si="10"/>
        <v>0</v>
      </c>
      <c r="V62" s="73">
        <f t="shared" si="11"/>
        <v>7.96</v>
      </c>
      <c r="W62" s="73">
        <f t="shared" si="12"/>
        <v>1.2</v>
      </c>
      <c r="X62" s="73">
        <f t="shared" si="13"/>
        <v>19.09</v>
      </c>
      <c r="Y62" s="73">
        <f t="shared" si="14"/>
        <v>7.5</v>
      </c>
      <c r="Z62" s="76">
        <v>700</v>
      </c>
      <c r="AA62" s="76">
        <v>200</v>
      </c>
      <c r="AB62" s="76">
        <v>5</v>
      </c>
      <c r="AC62" s="76">
        <v>0</v>
      </c>
      <c r="AD62" s="76">
        <v>25</v>
      </c>
      <c r="AE62" s="76">
        <v>8</v>
      </c>
      <c r="AF62" s="76">
        <v>60</v>
      </c>
      <c r="AG62" s="76">
        <v>50</v>
      </c>
      <c r="AH62" s="73">
        <f>ROUND(Z62*25%,2)</f>
        <v>175</v>
      </c>
      <c r="AI62" s="73">
        <f t="shared" si="16"/>
        <v>50</v>
      </c>
      <c r="AJ62" s="73">
        <f t="shared" si="34"/>
        <v>1.25</v>
      </c>
      <c r="AK62" s="73">
        <f t="shared" si="17"/>
        <v>0</v>
      </c>
      <c r="AL62" s="73">
        <f t="shared" si="3"/>
        <v>6.25</v>
      </c>
      <c r="AM62" s="73">
        <f t="shared" si="18"/>
        <v>2</v>
      </c>
      <c r="AN62" s="73">
        <f t="shared" si="61"/>
        <v>15</v>
      </c>
      <c r="AO62" s="73">
        <f t="shared" si="62"/>
        <v>12.5</v>
      </c>
    </row>
    <row r="63" spans="1:41" ht="20.100000000000001" customHeight="1">
      <c r="A63" s="19">
        <v>43</v>
      </c>
      <c r="B63" s="35" t="s">
        <v>53</v>
      </c>
      <c r="C63" s="21">
        <v>419</v>
      </c>
      <c r="D63" s="21">
        <v>0</v>
      </c>
      <c r="E63" s="10">
        <f t="shared" si="60"/>
        <v>419</v>
      </c>
      <c r="F63" s="22">
        <v>10</v>
      </c>
      <c r="G63" s="22">
        <v>0</v>
      </c>
      <c r="H63" s="10">
        <f t="shared" si="4"/>
        <v>10</v>
      </c>
      <c r="I63" s="22">
        <v>15</v>
      </c>
      <c r="J63" s="22">
        <v>0</v>
      </c>
      <c r="K63" s="10">
        <f t="shared" si="5"/>
        <v>15</v>
      </c>
      <c r="L63" s="22">
        <v>0</v>
      </c>
      <c r="M63" s="22">
        <v>0</v>
      </c>
      <c r="N63" s="10">
        <f t="shared" si="6"/>
        <v>0</v>
      </c>
      <c r="O63" s="10">
        <f t="shared" si="64"/>
        <v>444</v>
      </c>
      <c r="P63" s="23">
        <f t="shared" si="64"/>
        <v>0</v>
      </c>
      <c r="Q63" s="10">
        <f t="shared" si="1"/>
        <v>444</v>
      </c>
      <c r="R63" s="73">
        <f t="shared" si="7"/>
        <v>133.33000000000001</v>
      </c>
      <c r="S63" s="73">
        <f t="shared" si="8"/>
        <v>0</v>
      </c>
      <c r="T63" s="73">
        <f t="shared" si="9"/>
        <v>3.18</v>
      </c>
      <c r="U63" s="73">
        <f t="shared" si="10"/>
        <v>0</v>
      </c>
      <c r="V63" s="73">
        <f t="shared" si="11"/>
        <v>4.7699999999999996</v>
      </c>
      <c r="W63" s="73">
        <f t="shared" si="12"/>
        <v>0</v>
      </c>
      <c r="X63" s="73">
        <f t="shared" si="13"/>
        <v>0</v>
      </c>
      <c r="Y63" s="73">
        <f t="shared" si="14"/>
        <v>0</v>
      </c>
      <c r="Z63" s="76">
        <v>419</v>
      </c>
      <c r="AA63" s="76">
        <v>0</v>
      </c>
      <c r="AB63" s="76">
        <v>10</v>
      </c>
      <c r="AC63" s="76">
        <v>0</v>
      </c>
      <c r="AD63" s="76">
        <v>15</v>
      </c>
      <c r="AE63" s="76">
        <v>0</v>
      </c>
      <c r="AF63" s="76">
        <v>0</v>
      </c>
      <c r="AG63" s="76">
        <v>0</v>
      </c>
      <c r="AH63" s="73">
        <f t="shared" ref="AH63:AH66" si="65">ROUND(Z63*25%,2)</f>
        <v>104.75</v>
      </c>
      <c r="AI63" s="73">
        <f t="shared" si="16"/>
        <v>0</v>
      </c>
      <c r="AJ63" s="73">
        <f t="shared" si="34"/>
        <v>2.5</v>
      </c>
      <c r="AK63" s="73">
        <f t="shared" si="17"/>
        <v>0</v>
      </c>
      <c r="AL63" s="73">
        <f t="shared" si="3"/>
        <v>3.75</v>
      </c>
      <c r="AM63" s="73">
        <f t="shared" si="18"/>
        <v>0</v>
      </c>
      <c r="AN63" s="73">
        <f t="shared" si="61"/>
        <v>0</v>
      </c>
      <c r="AO63" s="73">
        <f t="shared" si="62"/>
        <v>0</v>
      </c>
    </row>
    <row r="64" spans="1:41" s="29" customFormat="1" ht="20.100000000000001" customHeight="1">
      <c r="A64" s="26"/>
      <c r="B64" s="27" t="s">
        <v>52</v>
      </c>
      <c r="C64" s="28">
        <f t="shared" ref="C64:AO64" si="66">+C62+C63</f>
        <v>1119</v>
      </c>
      <c r="D64" s="28">
        <f t="shared" si="66"/>
        <v>200</v>
      </c>
      <c r="E64" s="28">
        <f t="shared" si="66"/>
        <v>1319</v>
      </c>
      <c r="F64" s="28">
        <f t="shared" si="66"/>
        <v>15</v>
      </c>
      <c r="G64" s="28">
        <f t="shared" si="66"/>
        <v>0</v>
      </c>
      <c r="H64" s="28">
        <f t="shared" si="66"/>
        <v>15</v>
      </c>
      <c r="I64" s="28">
        <f t="shared" si="66"/>
        <v>40</v>
      </c>
      <c r="J64" s="28">
        <f t="shared" si="66"/>
        <v>8</v>
      </c>
      <c r="K64" s="28">
        <f t="shared" si="66"/>
        <v>48</v>
      </c>
      <c r="L64" s="28">
        <f t="shared" si="66"/>
        <v>60</v>
      </c>
      <c r="M64" s="28">
        <f t="shared" si="66"/>
        <v>50</v>
      </c>
      <c r="N64" s="28">
        <f t="shared" si="66"/>
        <v>110</v>
      </c>
      <c r="O64" s="28">
        <f t="shared" si="66"/>
        <v>1234</v>
      </c>
      <c r="P64" s="28">
        <f t="shared" si="66"/>
        <v>258</v>
      </c>
      <c r="Q64" s="28">
        <f t="shared" si="66"/>
        <v>1492</v>
      </c>
      <c r="R64" s="28">
        <f t="shared" si="66"/>
        <v>356.07000000000005</v>
      </c>
      <c r="S64" s="28">
        <f t="shared" si="66"/>
        <v>30</v>
      </c>
      <c r="T64" s="28">
        <f t="shared" si="66"/>
        <v>4.7700000000000005</v>
      </c>
      <c r="U64" s="28">
        <f t="shared" si="66"/>
        <v>0</v>
      </c>
      <c r="V64" s="28">
        <f t="shared" si="66"/>
        <v>12.73</v>
      </c>
      <c r="W64" s="28">
        <f t="shared" si="66"/>
        <v>1.2</v>
      </c>
      <c r="X64" s="28">
        <f t="shared" si="66"/>
        <v>19.09</v>
      </c>
      <c r="Y64" s="28">
        <f t="shared" si="66"/>
        <v>7.5</v>
      </c>
      <c r="Z64" s="28">
        <f t="shared" si="66"/>
        <v>1119</v>
      </c>
      <c r="AA64" s="28">
        <f t="shared" si="66"/>
        <v>200</v>
      </c>
      <c r="AB64" s="28">
        <f t="shared" si="66"/>
        <v>15</v>
      </c>
      <c r="AC64" s="28">
        <f t="shared" si="66"/>
        <v>0</v>
      </c>
      <c r="AD64" s="28">
        <f t="shared" si="66"/>
        <v>40</v>
      </c>
      <c r="AE64" s="28">
        <f t="shared" si="66"/>
        <v>8</v>
      </c>
      <c r="AF64" s="28">
        <f t="shared" si="66"/>
        <v>60</v>
      </c>
      <c r="AG64" s="28">
        <f t="shared" si="66"/>
        <v>50</v>
      </c>
      <c r="AH64" s="28">
        <f t="shared" si="66"/>
        <v>279.75</v>
      </c>
      <c r="AI64" s="28">
        <f t="shared" si="66"/>
        <v>50</v>
      </c>
      <c r="AJ64" s="28">
        <f t="shared" si="66"/>
        <v>3.75</v>
      </c>
      <c r="AK64" s="28">
        <f t="shared" si="66"/>
        <v>0</v>
      </c>
      <c r="AL64" s="28">
        <f t="shared" si="66"/>
        <v>10</v>
      </c>
      <c r="AM64" s="28">
        <f t="shared" si="66"/>
        <v>2</v>
      </c>
      <c r="AN64" s="28">
        <f t="shared" si="66"/>
        <v>15</v>
      </c>
      <c r="AO64" s="28">
        <f t="shared" si="66"/>
        <v>12.5</v>
      </c>
    </row>
    <row r="65" spans="1:41" ht="20.100000000000001" customHeight="1">
      <c r="A65" s="19">
        <v>46</v>
      </c>
      <c r="B65" s="20" t="s">
        <v>242</v>
      </c>
      <c r="C65" s="21">
        <v>325</v>
      </c>
      <c r="D65" s="21">
        <v>75</v>
      </c>
      <c r="E65" s="10">
        <f t="shared" si="60"/>
        <v>400</v>
      </c>
      <c r="F65" s="22">
        <v>30</v>
      </c>
      <c r="G65" s="22">
        <v>0</v>
      </c>
      <c r="H65" s="10">
        <f t="shared" si="4"/>
        <v>30</v>
      </c>
      <c r="I65" s="22">
        <v>14</v>
      </c>
      <c r="J65" s="22">
        <v>10</v>
      </c>
      <c r="K65" s="10">
        <f t="shared" si="5"/>
        <v>24</v>
      </c>
      <c r="L65" s="22">
        <v>30</v>
      </c>
      <c r="M65" s="22">
        <v>30</v>
      </c>
      <c r="N65" s="10">
        <f t="shared" si="6"/>
        <v>60</v>
      </c>
      <c r="O65" s="10">
        <f>C65+F65+I65+L65</f>
        <v>399</v>
      </c>
      <c r="P65" s="23">
        <f>D65+G65+J65+M65</f>
        <v>115</v>
      </c>
      <c r="Q65" s="10">
        <f t="shared" si="1"/>
        <v>514</v>
      </c>
      <c r="R65" s="73">
        <f t="shared" si="7"/>
        <v>103.42</v>
      </c>
      <c r="S65" s="73">
        <f t="shared" si="8"/>
        <v>11.25</v>
      </c>
      <c r="T65" s="73">
        <f t="shared" si="9"/>
        <v>9.5500000000000007</v>
      </c>
      <c r="U65" s="73">
        <f t="shared" si="10"/>
        <v>0</v>
      </c>
      <c r="V65" s="73">
        <f t="shared" si="11"/>
        <v>4.45</v>
      </c>
      <c r="W65" s="73">
        <f t="shared" si="12"/>
        <v>1.5</v>
      </c>
      <c r="X65" s="73">
        <f t="shared" si="13"/>
        <v>9.5500000000000007</v>
      </c>
      <c r="Y65" s="73">
        <f t="shared" si="14"/>
        <v>4.5</v>
      </c>
      <c r="Z65" s="76">
        <v>325</v>
      </c>
      <c r="AA65" s="76">
        <v>75</v>
      </c>
      <c r="AB65" s="76">
        <v>30</v>
      </c>
      <c r="AC65" s="76">
        <v>0</v>
      </c>
      <c r="AD65" s="76">
        <v>14</v>
      </c>
      <c r="AE65" s="76">
        <v>10</v>
      </c>
      <c r="AF65" s="76">
        <v>30</v>
      </c>
      <c r="AG65" s="76">
        <v>30</v>
      </c>
      <c r="AH65" s="73">
        <f>ROUND(Z65*25%,2)</f>
        <v>81.25</v>
      </c>
      <c r="AI65" s="73">
        <f t="shared" si="16"/>
        <v>18.75</v>
      </c>
      <c r="AJ65" s="73">
        <f t="shared" si="34"/>
        <v>7.5</v>
      </c>
      <c r="AK65" s="73">
        <f t="shared" si="17"/>
        <v>0</v>
      </c>
      <c r="AL65" s="73">
        <f t="shared" si="3"/>
        <v>3.5</v>
      </c>
      <c r="AM65" s="73">
        <f t="shared" si="18"/>
        <v>2.5</v>
      </c>
      <c r="AN65" s="73">
        <f t="shared" si="61"/>
        <v>7.5</v>
      </c>
      <c r="AO65" s="73">
        <f t="shared" si="62"/>
        <v>7.5</v>
      </c>
    </row>
    <row r="66" spans="1:41" ht="20.100000000000001" customHeight="1">
      <c r="A66" s="19">
        <v>47</v>
      </c>
      <c r="B66" s="20" t="s">
        <v>55</v>
      </c>
      <c r="C66" s="21">
        <v>121</v>
      </c>
      <c r="D66" s="21">
        <v>0</v>
      </c>
      <c r="E66" s="10">
        <f t="shared" si="60"/>
        <v>121</v>
      </c>
      <c r="F66" s="22">
        <v>15</v>
      </c>
      <c r="G66" s="22">
        <v>0</v>
      </c>
      <c r="H66" s="10">
        <f t="shared" si="4"/>
        <v>15</v>
      </c>
      <c r="I66" s="22">
        <v>27</v>
      </c>
      <c r="J66" s="22">
        <v>0</v>
      </c>
      <c r="K66" s="10">
        <f t="shared" si="5"/>
        <v>27</v>
      </c>
      <c r="L66" s="22">
        <v>0</v>
      </c>
      <c r="M66" s="22">
        <v>0</v>
      </c>
      <c r="N66" s="10">
        <f t="shared" si="6"/>
        <v>0</v>
      </c>
      <c r="O66" s="10">
        <f>C66+F66+I66+L66</f>
        <v>163</v>
      </c>
      <c r="P66" s="23">
        <f>D66+G66+J66+M66</f>
        <v>0</v>
      </c>
      <c r="Q66" s="10">
        <f t="shared" si="1"/>
        <v>163</v>
      </c>
      <c r="R66" s="73">
        <f t="shared" si="7"/>
        <v>38.5</v>
      </c>
      <c r="S66" s="73">
        <f t="shared" si="8"/>
        <v>0</v>
      </c>
      <c r="T66" s="73">
        <f t="shared" si="9"/>
        <v>4.7699999999999996</v>
      </c>
      <c r="U66" s="73">
        <f t="shared" si="10"/>
        <v>0</v>
      </c>
      <c r="V66" s="73">
        <f t="shared" si="11"/>
        <v>8.59</v>
      </c>
      <c r="W66" s="73">
        <f t="shared" si="12"/>
        <v>0</v>
      </c>
      <c r="X66" s="73">
        <f t="shared" si="13"/>
        <v>0</v>
      </c>
      <c r="Y66" s="73">
        <f t="shared" si="14"/>
        <v>0</v>
      </c>
      <c r="Z66" s="76">
        <v>121</v>
      </c>
      <c r="AA66" s="76">
        <v>0</v>
      </c>
      <c r="AB66" s="76">
        <v>15</v>
      </c>
      <c r="AC66" s="76">
        <v>0</v>
      </c>
      <c r="AD66" s="76">
        <v>27</v>
      </c>
      <c r="AE66" s="76">
        <v>0</v>
      </c>
      <c r="AF66" s="76">
        <v>0</v>
      </c>
      <c r="AG66" s="76">
        <v>0</v>
      </c>
      <c r="AH66" s="73">
        <f t="shared" si="65"/>
        <v>30.25</v>
      </c>
      <c r="AI66" s="73">
        <f t="shared" si="16"/>
        <v>0</v>
      </c>
      <c r="AJ66" s="73">
        <f t="shared" si="34"/>
        <v>3.75</v>
      </c>
      <c r="AK66" s="73">
        <f t="shared" si="17"/>
        <v>0</v>
      </c>
      <c r="AL66" s="73">
        <f t="shared" si="3"/>
        <v>6.75</v>
      </c>
      <c r="AM66" s="73">
        <f t="shared" si="18"/>
        <v>0</v>
      </c>
      <c r="AN66" s="73">
        <f t="shared" si="61"/>
        <v>0</v>
      </c>
      <c r="AO66" s="73">
        <f t="shared" si="62"/>
        <v>0</v>
      </c>
    </row>
    <row r="67" spans="1:41" s="29" customFormat="1" ht="20.100000000000001" customHeight="1">
      <c r="A67" s="26"/>
      <c r="B67" s="27" t="s">
        <v>54</v>
      </c>
      <c r="C67" s="28">
        <f t="shared" ref="C67:AO67" si="67">+C65+C66</f>
        <v>446</v>
      </c>
      <c r="D67" s="28">
        <f t="shared" si="67"/>
        <v>75</v>
      </c>
      <c r="E67" s="28">
        <f t="shared" si="67"/>
        <v>521</v>
      </c>
      <c r="F67" s="28">
        <f t="shared" si="67"/>
        <v>45</v>
      </c>
      <c r="G67" s="28">
        <f t="shared" si="67"/>
        <v>0</v>
      </c>
      <c r="H67" s="28">
        <f t="shared" si="67"/>
        <v>45</v>
      </c>
      <c r="I67" s="28">
        <f t="shared" si="67"/>
        <v>41</v>
      </c>
      <c r="J67" s="28">
        <f t="shared" si="67"/>
        <v>10</v>
      </c>
      <c r="K67" s="28">
        <f t="shared" si="67"/>
        <v>51</v>
      </c>
      <c r="L67" s="28">
        <f t="shared" si="67"/>
        <v>30</v>
      </c>
      <c r="M67" s="28">
        <f t="shared" si="67"/>
        <v>30</v>
      </c>
      <c r="N67" s="28">
        <f t="shared" si="67"/>
        <v>60</v>
      </c>
      <c r="O67" s="28">
        <f t="shared" si="67"/>
        <v>562</v>
      </c>
      <c r="P67" s="28">
        <f t="shared" si="67"/>
        <v>115</v>
      </c>
      <c r="Q67" s="28">
        <f t="shared" si="67"/>
        <v>677</v>
      </c>
      <c r="R67" s="28">
        <f t="shared" si="67"/>
        <v>141.92000000000002</v>
      </c>
      <c r="S67" s="28">
        <f t="shared" si="67"/>
        <v>11.25</v>
      </c>
      <c r="T67" s="28">
        <f t="shared" si="67"/>
        <v>14.32</v>
      </c>
      <c r="U67" s="28">
        <f t="shared" si="67"/>
        <v>0</v>
      </c>
      <c r="V67" s="28">
        <f t="shared" si="67"/>
        <v>13.04</v>
      </c>
      <c r="W67" s="28">
        <f t="shared" si="67"/>
        <v>1.5</v>
      </c>
      <c r="X67" s="28">
        <f t="shared" si="67"/>
        <v>9.5500000000000007</v>
      </c>
      <c r="Y67" s="28">
        <f t="shared" si="67"/>
        <v>4.5</v>
      </c>
      <c r="Z67" s="28">
        <f t="shared" si="67"/>
        <v>446</v>
      </c>
      <c r="AA67" s="28">
        <f t="shared" si="67"/>
        <v>75</v>
      </c>
      <c r="AB67" s="28">
        <f t="shared" si="67"/>
        <v>45</v>
      </c>
      <c r="AC67" s="28">
        <f t="shared" si="67"/>
        <v>0</v>
      </c>
      <c r="AD67" s="28">
        <f t="shared" si="67"/>
        <v>41</v>
      </c>
      <c r="AE67" s="28">
        <f t="shared" si="67"/>
        <v>10</v>
      </c>
      <c r="AF67" s="28">
        <f t="shared" si="67"/>
        <v>30</v>
      </c>
      <c r="AG67" s="28">
        <f t="shared" si="67"/>
        <v>30</v>
      </c>
      <c r="AH67" s="28">
        <f t="shared" si="67"/>
        <v>111.5</v>
      </c>
      <c r="AI67" s="28">
        <f t="shared" si="67"/>
        <v>18.75</v>
      </c>
      <c r="AJ67" s="28">
        <f t="shared" si="67"/>
        <v>11.25</v>
      </c>
      <c r="AK67" s="28">
        <f t="shared" si="67"/>
        <v>0</v>
      </c>
      <c r="AL67" s="28">
        <f t="shared" si="67"/>
        <v>10.25</v>
      </c>
      <c r="AM67" s="28">
        <f t="shared" si="67"/>
        <v>2.5</v>
      </c>
      <c r="AN67" s="28">
        <f t="shared" si="67"/>
        <v>7.5</v>
      </c>
      <c r="AO67" s="28">
        <f t="shared" si="67"/>
        <v>7.5</v>
      </c>
    </row>
    <row r="68" spans="1:41" ht="20.100000000000001" customHeight="1">
      <c r="A68" s="19">
        <v>48</v>
      </c>
      <c r="B68" s="20" t="s">
        <v>56</v>
      </c>
      <c r="C68" s="21">
        <v>300</v>
      </c>
      <c r="D68" s="21">
        <v>75</v>
      </c>
      <c r="E68" s="10">
        <f t="shared" si="60"/>
        <v>375</v>
      </c>
      <c r="F68" s="22">
        <v>0</v>
      </c>
      <c r="G68" s="22">
        <v>0</v>
      </c>
      <c r="H68" s="10">
        <f t="shared" si="4"/>
        <v>0</v>
      </c>
      <c r="I68" s="22">
        <v>25</v>
      </c>
      <c r="J68" s="22">
        <v>0</v>
      </c>
      <c r="K68" s="10">
        <f t="shared" si="5"/>
        <v>25</v>
      </c>
      <c r="L68" s="22">
        <v>100</v>
      </c>
      <c r="M68" s="22">
        <v>0</v>
      </c>
      <c r="N68" s="10">
        <f t="shared" si="6"/>
        <v>100</v>
      </c>
      <c r="O68" s="10">
        <f>C68+F68+I68+L68</f>
        <v>425</v>
      </c>
      <c r="P68" s="23">
        <f>D68+G68+J68+M68</f>
        <v>75</v>
      </c>
      <c r="Q68" s="10">
        <f t="shared" si="1"/>
        <v>500</v>
      </c>
      <c r="R68" s="73">
        <f t="shared" si="7"/>
        <v>95.46</v>
      </c>
      <c r="S68" s="73">
        <f t="shared" si="8"/>
        <v>11.25</v>
      </c>
      <c r="T68" s="73">
        <f t="shared" si="9"/>
        <v>0</v>
      </c>
      <c r="U68" s="73">
        <f t="shared" si="10"/>
        <v>0</v>
      </c>
      <c r="V68" s="73">
        <f t="shared" si="11"/>
        <v>7.96</v>
      </c>
      <c r="W68" s="73">
        <f t="shared" si="12"/>
        <v>0</v>
      </c>
      <c r="X68" s="73">
        <f t="shared" si="13"/>
        <v>31.82</v>
      </c>
      <c r="Y68" s="73">
        <f t="shared" si="14"/>
        <v>0</v>
      </c>
      <c r="Z68" s="76">
        <v>300</v>
      </c>
      <c r="AA68" s="76">
        <v>75</v>
      </c>
      <c r="AB68" s="76">
        <v>0</v>
      </c>
      <c r="AC68" s="76">
        <v>0</v>
      </c>
      <c r="AD68" s="76">
        <v>25</v>
      </c>
      <c r="AE68" s="76">
        <v>0</v>
      </c>
      <c r="AF68" s="76">
        <v>100</v>
      </c>
      <c r="AG68" s="76">
        <v>0</v>
      </c>
      <c r="AH68" s="73">
        <f t="shared" ref="AH68:AH72" si="68">ROUND(Z68*25%,2)</f>
        <v>75</v>
      </c>
      <c r="AI68" s="73">
        <f t="shared" si="16"/>
        <v>18.75</v>
      </c>
      <c r="AJ68" s="73">
        <f t="shared" si="34"/>
        <v>0</v>
      </c>
      <c r="AK68" s="73">
        <f t="shared" si="17"/>
        <v>0</v>
      </c>
      <c r="AL68" s="73">
        <f t="shared" si="3"/>
        <v>6.25</v>
      </c>
      <c r="AM68" s="73">
        <f t="shared" si="18"/>
        <v>0</v>
      </c>
      <c r="AN68" s="73">
        <f t="shared" si="61"/>
        <v>25</v>
      </c>
      <c r="AO68" s="73">
        <f t="shared" si="62"/>
        <v>0</v>
      </c>
    </row>
    <row r="69" spans="1:41" ht="20.100000000000001" customHeight="1">
      <c r="A69" s="19">
        <v>49</v>
      </c>
      <c r="B69" s="20" t="s">
        <v>57</v>
      </c>
      <c r="C69" s="21">
        <v>286</v>
      </c>
      <c r="D69" s="21">
        <v>0</v>
      </c>
      <c r="E69" s="10">
        <f t="shared" si="60"/>
        <v>286</v>
      </c>
      <c r="F69" s="22">
        <v>20</v>
      </c>
      <c r="G69" s="22">
        <v>0</v>
      </c>
      <c r="H69" s="10">
        <f t="shared" si="4"/>
        <v>20</v>
      </c>
      <c r="I69" s="22">
        <v>46</v>
      </c>
      <c r="J69" s="22">
        <v>0</v>
      </c>
      <c r="K69" s="10">
        <f t="shared" si="5"/>
        <v>46</v>
      </c>
      <c r="L69" s="22">
        <v>0</v>
      </c>
      <c r="M69" s="22">
        <v>0</v>
      </c>
      <c r="N69" s="10">
        <f t="shared" si="6"/>
        <v>0</v>
      </c>
      <c r="O69" s="10">
        <f>C69+F69+I69+L69</f>
        <v>352</v>
      </c>
      <c r="P69" s="23">
        <f>D69+G69+J69+M69</f>
        <v>0</v>
      </c>
      <c r="Q69" s="10">
        <f t="shared" si="1"/>
        <v>352</v>
      </c>
      <c r="R69" s="73">
        <f t="shared" si="7"/>
        <v>91.01</v>
      </c>
      <c r="S69" s="73">
        <f t="shared" si="8"/>
        <v>0</v>
      </c>
      <c r="T69" s="73">
        <f t="shared" si="9"/>
        <v>6.36</v>
      </c>
      <c r="U69" s="73">
        <f t="shared" si="10"/>
        <v>0</v>
      </c>
      <c r="V69" s="73">
        <f t="shared" si="11"/>
        <v>14.64</v>
      </c>
      <c r="W69" s="73">
        <f t="shared" si="12"/>
        <v>0</v>
      </c>
      <c r="X69" s="73">
        <f t="shared" si="13"/>
        <v>0</v>
      </c>
      <c r="Y69" s="73">
        <f t="shared" si="14"/>
        <v>0</v>
      </c>
      <c r="Z69" s="76">
        <v>286</v>
      </c>
      <c r="AA69" s="76">
        <v>0</v>
      </c>
      <c r="AB69" s="76">
        <v>20</v>
      </c>
      <c r="AC69" s="76">
        <v>0</v>
      </c>
      <c r="AD69" s="76">
        <v>46</v>
      </c>
      <c r="AE69" s="76">
        <v>0</v>
      </c>
      <c r="AF69" s="76">
        <v>0</v>
      </c>
      <c r="AG69" s="76">
        <v>0</v>
      </c>
      <c r="AH69" s="73">
        <f t="shared" si="68"/>
        <v>71.5</v>
      </c>
      <c r="AI69" s="73">
        <f t="shared" si="16"/>
        <v>0</v>
      </c>
      <c r="AJ69" s="73">
        <f t="shared" si="34"/>
        <v>5</v>
      </c>
      <c r="AK69" s="73">
        <f t="shared" si="17"/>
        <v>0</v>
      </c>
      <c r="AL69" s="73">
        <f t="shared" si="3"/>
        <v>11.5</v>
      </c>
      <c r="AM69" s="73">
        <f t="shared" si="18"/>
        <v>0</v>
      </c>
      <c r="AN69" s="73">
        <f t="shared" si="61"/>
        <v>0</v>
      </c>
      <c r="AO69" s="73">
        <f t="shared" si="62"/>
        <v>0</v>
      </c>
    </row>
    <row r="70" spans="1:41" s="29" customFormat="1" ht="20.100000000000001" customHeight="1">
      <c r="A70" s="26"/>
      <c r="B70" s="27" t="s">
        <v>56</v>
      </c>
      <c r="C70" s="28">
        <f t="shared" ref="C70:AO70" si="69">+C68+C69</f>
        <v>586</v>
      </c>
      <c r="D70" s="28">
        <f t="shared" si="69"/>
        <v>75</v>
      </c>
      <c r="E70" s="28">
        <f t="shared" si="69"/>
        <v>661</v>
      </c>
      <c r="F70" s="28">
        <f t="shared" si="69"/>
        <v>20</v>
      </c>
      <c r="G70" s="28">
        <f t="shared" si="69"/>
        <v>0</v>
      </c>
      <c r="H70" s="28">
        <f t="shared" si="69"/>
        <v>20</v>
      </c>
      <c r="I70" s="28">
        <f t="shared" si="69"/>
        <v>71</v>
      </c>
      <c r="J70" s="28">
        <f t="shared" si="69"/>
        <v>0</v>
      </c>
      <c r="K70" s="28">
        <f t="shared" si="69"/>
        <v>71</v>
      </c>
      <c r="L70" s="28">
        <f t="shared" si="69"/>
        <v>100</v>
      </c>
      <c r="M70" s="28">
        <f t="shared" si="69"/>
        <v>0</v>
      </c>
      <c r="N70" s="28">
        <f t="shared" si="69"/>
        <v>100</v>
      </c>
      <c r="O70" s="28">
        <f t="shared" si="69"/>
        <v>777</v>
      </c>
      <c r="P70" s="28">
        <f t="shared" si="69"/>
        <v>75</v>
      </c>
      <c r="Q70" s="28">
        <f t="shared" si="69"/>
        <v>852</v>
      </c>
      <c r="R70" s="28">
        <f t="shared" si="69"/>
        <v>186.47</v>
      </c>
      <c r="S70" s="28">
        <f t="shared" si="69"/>
        <v>11.25</v>
      </c>
      <c r="T70" s="28">
        <f t="shared" si="69"/>
        <v>6.36</v>
      </c>
      <c r="U70" s="28">
        <f t="shared" si="69"/>
        <v>0</v>
      </c>
      <c r="V70" s="28">
        <f t="shared" si="69"/>
        <v>22.6</v>
      </c>
      <c r="W70" s="28">
        <f t="shared" si="69"/>
        <v>0</v>
      </c>
      <c r="X70" s="28">
        <f t="shared" si="69"/>
        <v>31.82</v>
      </c>
      <c r="Y70" s="28">
        <f t="shared" si="69"/>
        <v>0</v>
      </c>
      <c r="Z70" s="28">
        <f t="shared" si="69"/>
        <v>586</v>
      </c>
      <c r="AA70" s="28">
        <f t="shared" si="69"/>
        <v>75</v>
      </c>
      <c r="AB70" s="28">
        <f t="shared" si="69"/>
        <v>20</v>
      </c>
      <c r="AC70" s="28">
        <f t="shared" si="69"/>
        <v>0</v>
      </c>
      <c r="AD70" s="28">
        <f t="shared" si="69"/>
        <v>71</v>
      </c>
      <c r="AE70" s="28">
        <f t="shared" si="69"/>
        <v>0</v>
      </c>
      <c r="AF70" s="28">
        <f t="shared" si="69"/>
        <v>100</v>
      </c>
      <c r="AG70" s="28">
        <f t="shared" si="69"/>
        <v>0</v>
      </c>
      <c r="AH70" s="28">
        <f t="shared" si="69"/>
        <v>146.5</v>
      </c>
      <c r="AI70" s="28">
        <f t="shared" si="69"/>
        <v>18.75</v>
      </c>
      <c r="AJ70" s="28">
        <f t="shared" si="69"/>
        <v>5</v>
      </c>
      <c r="AK70" s="28">
        <f t="shared" si="69"/>
        <v>0</v>
      </c>
      <c r="AL70" s="28">
        <f t="shared" si="69"/>
        <v>17.75</v>
      </c>
      <c r="AM70" s="28">
        <f t="shared" si="69"/>
        <v>0</v>
      </c>
      <c r="AN70" s="28">
        <f t="shared" si="69"/>
        <v>25</v>
      </c>
      <c r="AO70" s="28">
        <f t="shared" si="69"/>
        <v>0</v>
      </c>
    </row>
    <row r="71" spans="1:41" ht="20.100000000000001" customHeight="1">
      <c r="A71" s="19">
        <v>50</v>
      </c>
      <c r="B71" s="20" t="s">
        <v>58</v>
      </c>
      <c r="C71" s="21">
        <v>475</v>
      </c>
      <c r="D71" s="21">
        <v>900</v>
      </c>
      <c r="E71" s="10">
        <f t="shared" si="60"/>
        <v>1375</v>
      </c>
      <c r="F71" s="22">
        <v>15</v>
      </c>
      <c r="G71" s="22">
        <v>0</v>
      </c>
      <c r="H71" s="10">
        <f t="shared" si="4"/>
        <v>15</v>
      </c>
      <c r="I71" s="22">
        <v>10</v>
      </c>
      <c r="J71" s="22">
        <v>0</v>
      </c>
      <c r="K71" s="10">
        <f t="shared" si="5"/>
        <v>10</v>
      </c>
      <c r="L71" s="22">
        <v>50</v>
      </c>
      <c r="M71" s="22">
        <v>0</v>
      </c>
      <c r="N71" s="10">
        <f t="shared" si="6"/>
        <v>50</v>
      </c>
      <c r="O71" s="10">
        <f>C71+F71+I71+L71</f>
        <v>550</v>
      </c>
      <c r="P71" s="23">
        <f>D71+G71+J71+M71</f>
        <v>900</v>
      </c>
      <c r="Q71" s="10">
        <f t="shared" si="1"/>
        <v>1450</v>
      </c>
      <c r="R71" s="73">
        <f t="shared" si="7"/>
        <v>151.15</v>
      </c>
      <c r="S71" s="73">
        <f t="shared" si="8"/>
        <v>135</v>
      </c>
      <c r="T71" s="73">
        <f t="shared" si="9"/>
        <v>4.7699999999999996</v>
      </c>
      <c r="U71" s="73">
        <f t="shared" si="10"/>
        <v>0</v>
      </c>
      <c r="V71" s="73">
        <f t="shared" si="11"/>
        <v>3.18</v>
      </c>
      <c r="W71" s="73">
        <f t="shared" si="12"/>
        <v>0</v>
      </c>
      <c r="X71" s="73">
        <f t="shared" si="13"/>
        <v>15.91</v>
      </c>
      <c r="Y71" s="73">
        <f t="shared" si="14"/>
        <v>0</v>
      </c>
      <c r="Z71" s="76">
        <v>475</v>
      </c>
      <c r="AA71" s="76">
        <v>900</v>
      </c>
      <c r="AB71" s="76">
        <v>15</v>
      </c>
      <c r="AC71" s="76">
        <v>0</v>
      </c>
      <c r="AD71" s="76">
        <v>5</v>
      </c>
      <c r="AE71" s="76">
        <v>0</v>
      </c>
      <c r="AF71" s="76">
        <v>50</v>
      </c>
      <c r="AG71" s="76">
        <v>0</v>
      </c>
      <c r="AH71" s="73">
        <f t="shared" si="68"/>
        <v>118.75</v>
      </c>
      <c r="AI71" s="73">
        <f t="shared" si="16"/>
        <v>225</v>
      </c>
      <c r="AJ71" s="73">
        <f t="shared" si="34"/>
        <v>3.75</v>
      </c>
      <c r="AK71" s="73">
        <f t="shared" si="17"/>
        <v>0</v>
      </c>
      <c r="AL71" s="73">
        <f t="shared" si="3"/>
        <v>-0.34</v>
      </c>
      <c r="AM71" s="73">
        <f t="shared" si="18"/>
        <v>0</v>
      </c>
      <c r="AN71" s="73">
        <f t="shared" si="61"/>
        <v>12.5</v>
      </c>
      <c r="AO71" s="73">
        <f t="shared" si="62"/>
        <v>0</v>
      </c>
    </row>
    <row r="72" spans="1:41" ht="20.100000000000001" customHeight="1">
      <c r="A72" s="19">
        <v>51</v>
      </c>
      <c r="B72" s="20" t="s">
        <v>59</v>
      </c>
      <c r="C72" s="21">
        <v>266</v>
      </c>
      <c r="D72" s="21">
        <v>0</v>
      </c>
      <c r="E72" s="10">
        <f t="shared" si="60"/>
        <v>266</v>
      </c>
      <c r="F72" s="22">
        <v>12</v>
      </c>
      <c r="G72" s="22">
        <v>0</v>
      </c>
      <c r="H72" s="10">
        <f t="shared" si="4"/>
        <v>12</v>
      </c>
      <c r="I72" s="22">
        <v>53</v>
      </c>
      <c r="J72" s="22">
        <v>0</v>
      </c>
      <c r="K72" s="10">
        <f t="shared" si="5"/>
        <v>53</v>
      </c>
      <c r="L72" s="22">
        <v>0</v>
      </c>
      <c r="M72" s="22">
        <v>0</v>
      </c>
      <c r="N72" s="10">
        <f t="shared" si="6"/>
        <v>0</v>
      </c>
      <c r="O72" s="10">
        <f>C72+F72+I72+L72</f>
        <v>331</v>
      </c>
      <c r="P72" s="23">
        <f>D72+G72+J72+M72</f>
        <v>0</v>
      </c>
      <c r="Q72" s="10">
        <f t="shared" si="1"/>
        <v>331</v>
      </c>
      <c r="R72" s="73">
        <f t="shared" si="7"/>
        <v>84.64</v>
      </c>
      <c r="S72" s="73">
        <f t="shared" si="8"/>
        <v>0</v>
      </c>
      <c r="T72" s="73">
        <f t="shared" si="9"/>
        <v>3.82</v>
      </c>
      <c r="U72" s="73">
        <f t="shared" si="10"/>
        <v>0</v>
      </c>
      <c r="V72" s="73">
        <f t="shared" si="11"/>
        <v>16.86</v>
      </c>
      <c r="W72" s="73">
        <f t="shared" si="12"/>
        <v>0</v>
      </c>
      <c r="X72" s="73">
        <f t="shared" si="13"/>
        <v>0</v>
      </c>
      <c r="Y72" s="73">
        <f t="shared" si="14"/>
        <v>0</v>
      </c>
      <c r="Z72" s="76">
        <v>266</v>
      </c>
      <c r="AA72" s="76">
        <v>0</v>
      </c>
      <c r="AB72" s="76">
        <v>12</v>
      </c>
      <c r="AC72" s="76">
        <v>0</v>
      </c>
      <c r="AD72" s="76">
        <v>53</v>
      </c>
      <c r="AE72" s="76">
        <v>0</v>
      </c>
      <c r="AF72" s="76">
        <v>0</v>
      </c>
      <c r="AG72" s="76">
        <v>0</v>
      </c>
      <c r="AH72" s="73">
        <f t="shared" si="68"/>
        <v>66.5</v>
      </c>
      <c r="AI72" s="73">
        <f t="shared" si="16"/>
        <v>0</v>
      </c>
      <c r="AJ72" s="73">
        <f t="shared" si="34"/>
        <v>3</v>
      </c>
      <c r="AK72" s="73">
        <f t="shared" si="17"/>
        <v>0</v>
      </c>
      <c r="AL72" s="73">
        <f t="shared" ref="AL72:AL90" si="70">ROUND(AD72*56.82%-V72,2)</f>
        <v>13.25</v>
      </c>
      <c r="AM72" s="73">
        <f t="shared" si="18"/>
        <v>0</v>
      </c>
      <c r="AN72" s="73">
        <f t="shared" si="61"/>
        <v>0</v>
      </c>
      <c r="AO72" s="73">
        <f t="shared" si="62"/>
        <v>0</v>
      </c>
    </row>
    <row r="73" spans="1:41" s="29" customFormat="1" ht="20.100000000000001" customHeight="1">
      <c r="A73" s="26"/>
      <c r="B73" s="27" t="s">
        <v>58</v>
      </c>
      <c r="C73" s="28">
        <f t="shared" ref="C73:AO73" si="71">+C71+C72</f>
        <v>741</v>
      </c>
      <c r="D73" s="28">
        <f t="shared" si="71"/>
        <v>900</v>
      </c>
      <c r="E73" s="28">
        <f t="shared" si="71"/>
        <v>1641</v>
      </c>
      <c r="F73" s="28">
        <f t="shared" si="71"/>
        <v>27</v>
      </c>
      <c r="G73" s="28">
        <f t="shared" si="71"/>
        <v>0</v>
      </c>
      <c r="H73" s="28">
        <f t="shared" si="71"/>
        <v>27</v>
      </c>
      <c r="I73" s="28">
        <f t="shared" si="71"/>
        <v>63</v>
      </c>
      <c r="J73" s="28">
        <f t="shared" si="71"/>
        <v>0</v>
      </c>
      <c r="K73" s="28">
        <f t="shared" si="71"/>
        <v>63</v>
      </c>
      <c r="L73" s="28">
        <f t="shared" si="71"/>
        <v>50</v>
      </c>
      <c r="M73" s="28">
        <f t="shared" si="71"/>
        <v>0</v>
      </c>
      <c r="N73" s="28">
        <f t="shared" si="71"/>
        <v>50</v>
      </c>
      <c r="O73" s="28">
        <f t="shared" si="71"/>
        <v>881</v>
      </c>
      <c r="P73" s="28">
        <f t="shared" si="71"/>
        <v>900</v>
      </c>
      <c r="Q73" s="28">
        <f t="shared" si="71"/>
        <v>1781</v>
      </c>
      <c r="R73" s="28">
        <f t="shared" si="71"/>
        <v>235.79000000000002</v>
      </c>
      <c r="S73" s="28">
        <f t="shared" si="71"/>
        <v>135</v>
      </c>
      <c r="T73" s="28">
        <f t="shared" si="71"/>
        <v>8.59</v>
      </c>
      <c r="U73" s="28">
        <f t="shared" si="71"/>
        <v>0</v>
      </c>
      <c r="V73" s="28">
        <f t="shared" si="71"/>
        <v>20.04</v>
      </c>
      <c r="W73" s="28">
        <f t="shared" si="71"/>
        <v>0</v>
      </c>
      <c r="X73" s="28">
        <f t="shared" si="71"/>
        <v>15.91</v>
      </c>
      <c r="Y73" s="28">
        <f t="shared" si="71"/>
        <v>0</v>
      </c>
      <c r="Z73" s="28">
        <f t="shared" si="71"/>
        <v>741</v>
      </c>
      <c r="AA73" s="28">
        <f t="shared" si="71"/>
        <v>900</v>
      </c>
      <c r="AB73" s="28">
        <f t="shared" si="71"/>
        <v>27</v>
      </c>
      <c r="AC73" s="28">
        <f t="shared" si="71"/>
        <v>0</v>
      </c>
      <c r="AD73" s="28">
        <f t="shared" si="71"/>
        <v>58</v>
      </c>
      <c r="AE73" s="28">
        <f t="shared" si="71"/>
        <v>0</v>
      </c>
      <c r="AF73" s="28">
        <f t="shared" si="71"/>
        <v>50</v>
      </c>
      <c r="AG73" s="28">
        <f t="shared" si="71"/>
        <v>0</v>
      </c>
      <c r="AH73" s="28">
        <f t="shared" si="71"/>
        <v>185.25</v>
      </c>
      <c r="AI73" s="28">
        <f t="shared" si="71"/>
        <v>225</v>
      </c>
      <c r="AJ73" s="28">
        <f t="shared" si="71"/>
        <v>6.75</v>
      </c>
      <c r="AK73" s="28">
        <f t="shared" si="71"/>
        <v>0</v>
      </c>
      <c r="AL73" s="28">
        <f t="shared" si="71"/>
        <v>12.91</v>
      </c>
      <c r="AM73" s="28">
        <f t="shared" si="71"/>
        <v>0</v>
      </c>
      <c r="AN73" s="28">
        <f t="shared" si="71"/>
        <v>12.5</v>
      </c>
      <c r="AO73" s="28">
        <f t="shared" si="71"/>
        <v>0</v>
      </c>
    </row>
    <row r="74" spans="1:41" ht="20.100000000000001" customHeight="1">
      <c r="A74" s="19">
        <v>52</v>
      </c>
      <c r="B74" s="20" t="s">
        <v>60</v>
      </c>
      <c r="C74" s="21">
        <v>600</v>
      </c>
      <c r="D74" s="21">
        <v>100</v>
      </c>
      <c r="E74" s="10">
        <f t="shared" si="60"/>
        <v>700</v>
      </c>
      <c r="F74" s="22">
        <v>25</v>
      </c>
      <c r="G74" s="22">
        <v>0</v>
      </c>
      <c r="H74" s="10">
        <f t="shared" ref="H74:H90" si="72">F74+G74</f>
        <v>25</v>
      </c>
      <c r="I74" s="22">
        <v>40</v>
      </c>
      <c r="J74" s="22">
        <v>0</v>
      </c>
      <c r="K74" s="10">
        <f t="shared" ref="K74:K90" si="73">I74+J74</f>
        <v>40</v>
      </c>
      <c r="L74" s="22">
        <v>60</v>
      </c>
      <c r="M74" s="22">
        <v>50</v>
      </c>
      <c r="N74" s="10">
        <f t="shared" si="6"/>
        <v>110</v>
      </c>
      <c r="O74" s="10">
        <f t="shared" ref="O74:P76" si="74">C74+F74+I74+L74</f>
        <v>725</v>
      </c>
      <c r="P74" s="23">
        <f t="shared" si="74"/>
        <v>150</v>
      </c>
      <c r="Q74" s="10">
        <f t="shared" si="1"/>
        <v>875</v>
      </c>
      <c r="R74" s="73">
        <f t="shared" ref="R74:R135" si="75">ROUND(C74*31.82%,2)</f>
        <v>190.92</v>
      </c>
      <c r="S74" s="73">
        <f t="shared" ref="S74:S135" si="76">ROUND(D74*15%,2)</f>
        <v>15</v>
      </c>
      <c r="T74" s="73">
        <f t="shared" ref="T74:T135" si="77">ROUND(F74*31.82%,2)</f>
        <v>7.96</v>
      </c>
      <c r="U74" s="73">
        <f t="shared" ref="U74:U135" si="78">ROUND(G74*15%,2)</f>
        <v>0</v>
      </c>
      <c r="V74" s="73">
        <f t="shared" ref="V74:V135" si="79">ROUND(I74*31.82%,2)</f>
        <v>12.73</v>
      </c>
      <c r="W74" s="73">
        <f t="shared" ref="W74:W135" si="80">ROUND(J74*15%,2)</f>
        <v>0</v>
      </c>
      <c r="X74" s="73">
        <f t="shared" ref="X74:X135" si="81">ROUND(L74*31.82%,2)</f>
        <v>19.09</v>
      </c>
      <c r="Y74" s="73">
        <f t="shared" ref="Y74:Y135" si="82">ROUND(M74*15%,2)</f>
        <v>7.5</v>
      </c>
      <c r="Z74" s="76">
        <v>600</v>
      </c>
      <c r="AA74" s="76">
        <v>100</v>
      </c>
      <c r="AB74" s="76">
        <v>25</v>
      </c>
      <c r="AC74" s="76">
        <v>0</v>
      </c>
      <c r="AD74" s="76">
        <v>40</v>
      </c>
      <c r="AE74" s="76">
        <v>0</v>
      </c>
      <c r="AF74" s="76">
        <v>60</v>
      </c>
      <c r="AG74" s="76">
        <v>50</v>
      </c>
      <c r="AH74" s="73">
        <f t="shared" ref="AH74:AH75" si="83">ROUND(Z74*25%,2)</f>
        <v>150</v>
      </c>
      <c r="AI74" s="73">
        <f t="shared" ref="AI74:AI90" si="84">ROUND(AA74*40%-S74,2)</f>
        <v>25</v>
      </c>
      <c r="AJ74" s="73">
        <f t="shared" si="34"/>
        <v>6.25</v>
      </c>
      <c r="AK74" s="73">
        <f t="shared" ref="AK74:AK90" si="85">ROUND(AC74*40%-U74,2)</f>
        <v>0</v>
      </c>
      <c r="AL74" s="73">
        <f t="shared" si="70"/>
        <v>10</v>
      </c>
      <c r="AM74" s="73">
        <f t="shared" ref="AM74:AM90" si="86">ROUND(AE74*40%-W74,2)</f>
        <v>0</v>
      </c>
      <c r="AN74" s="73">
        <f t="shared" si="61"/>
        <v>15</v>
      </c>
      <c r="AO74" s="73">
        <f t="shared" si="62"/>
        <v>12.5</v>
      </c>
    </row>
    <row r="75" spans="1:41" ht="20.100000000000001" customHeight="1">
      <c r="A75" s="19">
        <v>53</v>
      </c>
      <c r="B75" s="35" t="s">
        <v>61</v>
      </c>
      <c r="C75" s="21">
        <v>197</v>
      </c>
      <c r="D75" s="21">
        <v>0</v>
      </c>
      <c r="E75" s="10">
        <f t="shared" si="60"/>
        <v>197</v>
      </c>
      <c r="F75" s="22">
        <v>30</v>
      </c>
      <c r="G75" s="22">
        <v>0</v>
      </c>
      <c r="H75" s="10">
        <f t="shared" si="72"/>
        <v>30</v>
      </c>
      <c r="I75" s="22">
        <v>18.399999999999999</v>
      </c>
      <c r="J75" s="22">
        <v>4</v>
      </c>
      <c r="K75" s="10">
        <f t="shared" si="73"/>
        <v>22.4</v>
      </c>
      <c r="L75" s="22">
        <v>0</v>
      </c>
      <c r="M75" s="22">
        <v>0</v>
      </c>
      <c r="N75" s="10">
        <f t="shared" si="6"/>
        <v>0</v>
      </c>
      <c r="O75" s="10">
        <f t="shared" si="74"/>
        <v>245.4</v>
      </c>
      <c r="P75" s="23">
        <f t="shared" si="74"/>
        <v>4</v>
      </c>
      <c r="Q75" s="10">
        <f t="shared" si="1"/>
        <v>249.4</v>
      </c>
      <c r="R75" s="73">
        <f t="shared" si="75"/>
        <v>62.69</v>
      </c>
      <c r="S75" s="73">
        <f t="shared" si="76"/>
        <v>0</v>
      </c>
      <c r="T75" s="73">
        <f t="shared" si="77"/>
        <v>9.5500000000000007</v>
      </c>
      <c r="U75" s="73">
        <f t="shared" si="78"/>
        <v>0</v>
      </c>
      <c r="V75" s="73">
        <f t="shared" si="79"/>
        <v>5.85</v>
      </c>
      <c r="W75" s="73">
        <f t="shared" si="80"/>
        <v>0.6</v>
      </c>
      <c r="X75" s="73">
        <f t="shared" si="81"/>
        <v>0</v>
      </c>
      <c r="Y75" s="73">
        <f t="shared" si="82"/>
        <v>0</v>
      </c>
      <c r="Z75" s="76">
        <v>197</v>
      </c>
      <c r="AA75" s="76">
        <v>0</v>
      </c>
      <c r="AB75" s="76">
        <v>30</v>
      </c>
      <c r="AC75" s="76">
        <v>0</v>
      </c>
      <c r="AD75" s="76">
        <v>18.399999999999999</v>
      </c>
      <c r="AE75" s="76">
        <v>4</v>
      </c>
      <c r="AF75" s="76">
        <v>0</v>
      </c>
      <c r="AG75" s="76">
        <v>0</v>
      </c>
      <c r="AH75" s="73">
        <f t="shared" si="83"/>
        <v>49.25</v>
      </c>
      <c r="AI75" s="73">
        <f t="shared" si="84"/>
        <v>0</v>
      </c>
      <c r="AJ75" s="73">
        <f t="shared" si="34"/>
        <v>7.5</v>
      </c>
      <c r="AK75" s="73">
        <f t="shared" si="85"/>
        <v>0</v>
      </c>
      <c r="AL75" s="73">
        <f t="shared" si="70"/>
        <v>4.5999999999999996</v>
      </c>
      <c r="AM75" s="73">
        <f t="shared" si="86"/>
        <v>1</v>
      </c>
      <c r="AN75" s="73">
        <f t="shared" si="61"/>
        <v>0</v>
      </c>
      <c r="AO75" s="73">
        <f t="shared" si="62"/>
        <v>0</v>
      </c>
    </row>
    <row r="76" spans="1:41" ht="20.100000000000001" customHeight="1">
      <c r="A76" s="19">
        <v>55</v>
      </c>
      <c r="B76" s="20" t="s">
        <v>62</v>
      </c>
      <c r="C76" s="21">
        <v>58</v>
      </c>
      <c r="D76" s="21">
        <v>0</v>
      </c>
      <c r="E76" s="10">
        <f t="shared" si="60"/>
        <v>58</v>
      </c>
      <c r="F76" s="22">
        <v>5</v>
      </c>
      <c r="G76" s="22">
        <v>0</v>
      </c>
      <c r="H76" s="10">
        <f t="shared" si="72"/>
        <v>5</v>
      </c>
      <c r="I76" s="22">
        <v>5.75</v>
      </c>
      <c r="J76" s="22">
        <v>0</v>
      </c>
      <c r="K76" s="10">
        <f t="shared" si="73"/>
        <v>5.75</v>
      </c>
      <c r="L76" s="22">
        <v>0</v>
      </c>
      <c r="M76" s="22">
        <v>0</v>
      </c>
      <c r="N76" s="10">
        <f t="shared" si="6"/>
        <v>0</v>
      </c>
      <c r="O76" s="10">
        <f t="shared" si="74"/>
        <v>68.75</v>
      </c>
      <c r="P76" s="23">
        <f t="shared" si="74"/>
        <v>0</v>
      </c>
      <c r="Q76" s="10">
        <f t="shared" si="1"/>
        <v>68.75</v>
      </c>
      <c r="R76" s="73">
        <f t="shared" si="75"/>
        <v>18.46</v>
      </c>
      <c r="S76" s="73">
        <f t="shared" si="76"/>
        <v>0</v>
      </c>
      <c r="T76" s="73">
        <f t="shared" si="77"/>
        <v>1.59</v>
      </c>
      <c r="U76" s="73">
        <f t="shared" si="78"/>
        <v>0</v>
      </c>
      <c r="V76" s="73">
        <f t="shared" si="79"/>
        <v>1.83</v>
      </c>
      <c r="W76" s="73">
        <f t="shared" si="80"/>
        <v>0</v>
      </c>
      <c r="X76" s="73">
        <f t="shared" si="81"/>
        <v>0</v>
      </c>
      <c r="Y76" s="73">
        <f t="shared" si="82"/>
        <v>0</v>
      </c>
      <c r="Z76" s="76">
        <v>58</v>
      </c>
      <c r="AA76" s="76">
        <v>0</v>
      </c>
      <c r="AB76" s="76">
        <v>5</v>
      </c>
      <c r="AC76" s="76">
        <v>0</v>
      </c>
      <c r="AD76" s="76">
        <v>5.75</v>
      </c>
      <c r="AE76" s="76">
        <v>0</v>
      </c>
      <c r="AF76" s="76">
        <v>0</v>
      </c>
      <c r="AG76" s="76">
        <v>0</v>
      </c>
      <c r="AH76" s="73">
        <f>ROUND(Z76*25%,2)</f>
        <v>14.5</v>
      </c>
      <c r="AI76" s="73">
        <f t="shared" si="84"/>
        <v>0</v>
      </c>
      <c r="AJ76" s="73">
        <f t="shared" si="34"/>
        <v>1.25</v>
      </c>
      <c r="AK76" s="73">
        <f t="shared" si="85"/>
        <v>0</v>
      </c>
      <c r="AL76" s="73">
        <f t="shared" si="70"/>
        <v>1.44</v>
      </c>
      <c r="AM76" s="73">
        <f t="shared" si="86"/>
        <v>0</v>
      </c>
      <c r="AN76" s="73">
        <f t="shared" si="61"/>
        <v>0</v>
      </c>
      <c r="AO76" s="73">
        <f t="shared" si="62"/>
        <v>0</v>
      </c>
    </row>
    <row r="77" spans="1:41" s="29" customFormat="1" ht="20.100000000000001" customHeight="1">
      <c r="A77" s="26"/>
      <c r="B77" s="27" t="s">
        <v>60</v>
      </c>
      <c r="C77" s="31">
        <f t="shared" ref="C77:AO77" si="87">+C74+C75+C76</f>
        <v>855</v>
      </c>
      <c r="D77" s="31">
        <f t="shared" si="87"/>
        <v>100</v>
      </c>
      <c r="E77" s="31">
        <f t="shared" si="87"/>
        <v>955</v>
      </c>
      <c r="F77" s="31">
        <f t="shared" si="87"/>
        <v>60</v>
      </c>
      <c r="G77" s="31">
        <f t="shared" si="87"/>
        <v>0</v>
      </c>
      <c r="H77" s="31">
        <f t="shared" si="87"/>
        <v>60</v>
      </c>
      <c r="I77" s="31">
        <f t="shared" si="87"/>
        <v>64.150000000000006</v>
      </c>
      <c r="J77" s="31">
        <f t="shared" si="87"/>
        <v>4</v>
      </c>
      <c r="K77" s="31">
        <f t="shared" si="87"/>
        <v>68.150000000000006</v>
      </c>
      <c r="L77" s="31">
        <f t="shared" si="87"/>
        <v>60</v>
      </c>
      <c r="M77" s="31">
        <f t="shared" si="87"/>
        <v>50</v>
      </c>
      <c r="N77" s="31">
        <f t="shared" si="87"/>
        <v>110</v>
      </c>
      <c r="O77" s="31">
        <f t="shared" si="87"/>
        <v>1039.1500000000001</v>
      </c>
      <c r="P77" s="31">
        <f t="shared" si="87"/>
        <v>154</v>
      </c>
      <c r="Q77" s="31">
        <f t="shared" si="87"/>
        <v>1193.1500000000001</v>
      </c>
      <c r="R77" s="31">
        <f t="shared" si="87"/>
        <v>272.07</v>
      </c>
      <c r="S77" s="31">
        <f t="shared" si="87"/>
        <v>15</v>
      </c>
      <c r="T77" s="31">
        <f t="shared" si="87"/>
        <v>19.100000000000001</v>
      </c>
      <c r="U77" s="31">
        <f t="shared" si="87"/>
        <v>0</v>
      </c>
      <c r="V77" s="31">
        <f t="shared" si="87"/>
        <v>20.409999999999997</v>
      </c>
      <c r="W77" s="31">
        <f t="shared" si="87"/>
        <v>0.6</v>
      </c>
      <c r="X77" s="31">
        <f t="shared" si="87"/>
        <v>19.09</v>
      </c>
      <c r="Y77" s="31">
        <f t="shared" si="87"/>
        <v>7.5</v>
      </c>
      <c r="Z77" s="31">
        <f t="shared" si="87"/>
        <v>855</v>
      </c>
      <c r="AA77" s="31">
        <f t="shared" si="87"/>
        <v>100</v>
      </c>
      <c r="AB77" s="31">
        <f t="shared" si="87"/>
        <v>60</v>
      </c>
      <c r="AC77" s="31">
        <f t="shared" si="87"/>
        <v>0</v>
      </c>
      <c r="AD77" s="31">
        <f t="shared" si="87"/>
        <v>64.150000000000006</v>
      </c>
      <c r="AE77" s="31">
        <f t="shared" si="87"/>
        <v>4</v>
      </c>
      <c r="AF77" s="31">
        <f t="shared" si="87"/>
        <v>60</v>
      </c>
      <c r="AG77" s="31">
        <f t="shared" si="87"/>
        <v>50</v>
      </c>
      <c r="AH77" s="31">
        <f t="shared" si="87"/>
        <v>213.75</v>
      </c>
      <c r="AI77" s="31">
        <f t="shared" si="87"/>
        <v>25</v>
      </c>
      <c r="AJ77" s="31">
        <f t="shared" si="87"/>
        <v>15</v>
      </c>
      <c r="AK77" s="31">
        <f t="shared" si="87"/>
        <v>0</v>
      </c>
      <c r="AL77" s="31">
        <f t="shared" si="87"/>
        <v>16.04</v>
      </c>
      <c r="AM77" s="31">
        <f t="shared" si="87"/>
        <v>1</v>
      </c>
      <c r="AN77" s="31">
        <f t="shared" si="87"/>
        <v>15</v>
      </c>
      <c r="AO77" s="31">
        <f t="shared" si="87"/>
        <v>12.5</v>
      </c>
    </row>
    <row r="78" spans="1:41" ht="20.100000000000001" customHeight="1">
      <c r="A78" s="19">
        <v>56</v>
      </c>
      <c r="B78" s="20" t="s">
        <v>63</v>
      </c>
      <c r="C78" s="21">
        <v>725</v>
      </c>
      <c r="D78" s="21">
        <v>200</v>
      </c>
      <c r="E78" s="10">
        <f t="shared" si="60"/>
        <v>925</v>
      </c>
      <c r="F78" s="22">
        <v>20</v>
      </c>
      <c r="G78" s="22">
        <v>0</v>
      </c>
      <c r="H78" s="10">
        <f t="shared" si="72"/>
        <v>20</v>
      </c>
      <c r="I78" s="22">
        <v>45</v>
      </c>
      <c r="J78" s="22">
        <v>0</v>
      </c>
      <c r="K78" s="10">
        <f t="shared" si="73"/>
        <v>45</v>
      </c>
      <c r="L78" s="22">
        <v>200</v>
      </c>
      <c r="M78" s="22">
        <v>50</v>
      </c>
      <c r="N78" s="10">
        <f t="shared" si="6"/>
        <v>250</v>
      </c>
      <c r="O78" s="10">
        <f t="shared" ref="O78:P80" si="88">C78+F78+I78+L78</f>
        <v>990</v>
      </c>
      <c r="P78" s="23">
        <f t="shared" si="88"/>
        <v>250</v>
      </c>
      <c r="Q78" s="10">
        <f t="shared" si="1"/>
        <v>1240</v>
      </c>
      <c r="R78" s="73">
        <f t="shared" si="75"/>
        <v>230.7</v>
      </c>
      <c r="S78" s="73">
        <f t="shared" si="76"/>
        <v>30</v>
      </c>
      <c r="T78" s="73">
        <f t="shared" si="77"/>
        <v>6.36</v>
      </c>
      <c r="U78" s="73">
        <f t="shared" si="78"/>
        <v>0</v>
      </c>
      <c r="V78" s="73">
        <f t="shared" si="79"/>
        <v>14.32</v>
      </c>
      <c r="W78" s="73">
        <f t="shared" si="80"/>
        <v>0</v>
      </c>
      <c r="X78" s="73">
        <f t="shared" si="81"/>
        <v>63.64</v>
      </c>
      <c r="Y78" s="73">
        <f t="shared" si="82"/>
        <v>7.5</v>
      </c>
      <c r="Z78" s="76">
        <v>725</v>
      </c>
      <c r="AA78" s="76">
        <v>200</v>
      </c>
      <c r="AB78" s="76">
        <v>20</v>
      </c>
      <c r="AC78" s="76">
        <v>0</v>
      </c>
      <c r="AD78" s="76">
        <v>45</v>
      </c>
      <c r="AE78" s="76">
        <v>0</v>
      </c>
      <c r="AF78" s="76">
        <v>200</v>
      </c>
      <c r="AG78" s="76">
        <v>50</v>
      </c>
      <c r="AH78" s="73">
        <f t="shared" ref="AH78:AH79" si="89">ROUND(Z78*25%,2)</f>
        <v>181.25</v>
      </c>
      <c r="AI78" s="73">
        <f t="shared" si="84"/>
        <v>50</v>
      </c>
      <c r="AJ78" s="73">
        <f t="shared" si="34"/>
        <v>5</v>
      </c>
      <c r="AK78" s="73">
        <f t="shared" si="85"/>
        <v>0</v>
      </c>
      <c r="AL78" s="73">
        <f t="shared" si="70"/>
        <v>11.25</v>
      </c>
      <c r="AM78" s="73">
        <f t="shared" si="86"/>
        <v>0</v>
      </c>
      <c r="AN78" s="73">
        <f t="shared" si="61"/>
        <v>50</v>
      </c>
      <c r="AO78" s="73">
        <f t="shared" si="62"/>
        <v>12.5</v>
      </c>
    </row>
    <row r="79" spans="1:41" ht="20.100000000000001" customHeight="1">
      <c r="A79" s="19">
        <v>57</v>
      </c>
      <c r="B79" s="20" t="s">
        <v>64</v>
      </c>
      <c r="C79" s="21">
        <v>450</v>
      </c>
      <c r="D79" s="21">
        <v>0</v>
      </c>
      <c r="E79" s="10">
        <f t="shared" si="60"/>
        <v>450</v>
      </c>
      <c r="F79" s="22">
        <v>125</v>
      </c>
      <c r="G79" s="22">
        <v>0</v>
      </c>
      <c r="H79" s="10">
        <f t="shared" si="72"/>
        <v>125</v>
      </c>
      <c r="I79" s="22">
        <v>69</v>
      </c>
      <c r="J79" s="22">
        <v>0</v>
      </c>
      <c r="K79" s="10">
        <f t="shared" si="73"/>
        <v>69</v>
      </c>
      <c r="L79" s="22">
        <v>0</v>
      </c>
      <c r="M79" s="22">
        <v>0</v>
      </c>
      <c r="N79" s="10">
        <f t="shared" si="6"/>
        <v>0</v>
      </c>
      <c r="O79" s="10">
        <f t="shared" si="88"/>
        <v>644</v>
      </c>
      <c r="P79" s="23">
        <f t="shared" si="88"/>
        <v>0</v>
      </c>
      <c r="Q79" s="10">
        <f t="shared" si="1"/>
        <v>644</v>
      </c>
      <c r="R79" s="73">
        <f t="shared" si="75"/>
        <v>143.19</v>
      </c>
      <c r="S79" s="73">
        <f t="shared" si="76"/>
        <v>0</v>
      </c>
      <c r="T79" s="73">
        <f t="shared" si="77"/>
        <v>39.78</v>
      </c>
      <c r="U79" s="73">
        <f t="shared" si="78"/>
        <v>0</v>
      </c>
      <c r="V79" s="73">
        <f t="shared" si="79"/>
        <v>21.96</v>
      </c>
      <c r="W79" s="73">
        <f t="shared" si="80"/>
        <v>0</v>
      </c>
      <c r="X79" s="73">
        <f t="shared" si="81"/>
        <v>0</v>
      </c>
      <c r="Y79" s="73">
        <f t="shared" si="82"/>
        <v>0</v>
      </c>
      <c r="Z79" s="76">
        <v>450</v>
      </c>
      <c r="AA79" s="76">
        <v>0</v>
      </c>
      <c r="AB79" s="76">
        <v>105</v>
      </c>
      <c r="AC79" s="76">
        <v>0</v>
      </c>
      <c r="AD79" s="76">
        <v>69</v>
      </c>
      <c r="AE79" s="76">
        <v>0</v>
      </c>
      <c r="AF79" s="76">
        <v>0</v>
      </c>
      <c r="AG79" s="76">
        <v>0</v>
      </c>
      <c r="AH79" s="73">
        <f t="shared" si="89"/>
        <v>112.5</v>
      </c>
      <c r="AI79" s="73">
        <f t="shared" si="84"/>
        <v>0</v>
      </c>
      <c r="AJ79" s="73">
        <f t="shared" si="34"/>
        <v>19.88</v>
      </c>
      <c r="AK79" s="73">
        <f t="shared" si="85"/>
        <v>0</v>
      </c>
      <c r="AL79" s="73">
        <f t="shared" si="70"/>
        <v>17.25</v>
      </c>
      <c r="AM79" s="73">
        <f t="shared" si="86"/>
        <v>0</v>
      </c>
      <c r="AN79" s="73">
        <f t="shared" si="61"/>
        <v>0</v>
      </c>
      <c r="AO79" s="73">
        <f t="shared" si="62"/>
        <v>0</v>
      </c>
    </row>
    <row r="80" spans="1:41" ht="20.100000000000001" customHeight="1">
      <c r="A80" s="19">
        <v>58</v>
      </c>
      <c r="B80" s="20" t="s">
        <v>240</v>
      </c>
      <c r="C80" s="21">
        <v>585</v>
      </c>
      <c r="D80" s="21">
        <v>120</v>
      </c>
      <c r="E80" s="10">
        <f t="shared" si="60"/>
        <v>705</v>
      </c>
      <c r="F80" s="22">
        <v>0</v>
      </c>
      <c r="G80" s="22">
        <v>0</v>
      </c>
      <c r="H80" s="10">
        <f t="shared" si="72"/>
        <v>0</v>
      </c>
      <c r="I80" s="22">
        <v>0</v>
      </c>
      <c r="J80" s="22">
        <v>0</v>
      </c>
      <c r="K80" s="10">
        <f t="shared" si="73"/>
        <v>0</v>
      </c>
      <c r="L80" s="22">
        <v>0</v>
      </c>
      <c r="M80" s="22">
        <v>0</v>
      </c>
      <c r="N80" s="10">
        <f t="shared" si="6"/>
        <v>0</v>
      </c>
      <c r="O80" s="10">
        <f t="shared" si="88"/>
        <v>585</v>
      </c>
      <c r="P80" s="23">
        <f t="shared" si="88"/>
        <v>120</v>
      </c>
      <c r="Q80" s="10">
        <f t="shared" si="1"/>
        <v>705</v>
      </c>
      <c r="R80" s="73">
        <f t="shared" si="75"/>
        <v>186.15</v>
      </c>
      <c r="S80" s="73">
        <f t="shared" si="76"/>
        <v>18</v>
      </c>
      <c r="T80" s="73">
        <f t="shared" si="77"/>
        <v>0</v>
      </c>
      <c r="U80" s="73">
        <f t="shared" si="78"/>
        <v>0</v>
      </c>
      <c r="V80" s="73">
        <f t="shared" si="79"/>
        <v>0</v>
      </c>
      <c r="W80" s="73">
        <f t="shared" si="80"/>
        <v>0</v>
      </c>
      <c r="X80" s="73">
        <f t="shared" si="81"/>
        <v>0</v>
      </c>
      <c r="Y80" s="73">
        <f t="shared" si="82"/>
        <v>0</v>
      </c>
      <c r="Z80" s="76">
        <v>585</v>
      </c>
      <c r="AA80" s="76">
        <v>120</v>
      </c>
      <c r="AB80" s="76">
        <v>0</v>
      </c>
      <c r="AC80" s="76">
        <v>0</v>
      </c>
      <c r="AD80" s="76">
        <v>0</v>
      </c>
      <c r="AE80" s="76">
        <v>0</v>
      </c>
      <c r="AF80" s="76">
        <v>0</v>
      </c>
      <c r="AG80" s="76">
        <v>0</v>
      </c>
      <c r="AH80" s="73">
        <f>ROUND(Z80*25%,2)</f>
        <v>146.25</v>
      </c>
      <c r="AI80" s="73">
        <f t="shared" si="84"/>
        <v>30</v>
      </c>
      <c r="AJ80" s="73">
        <f t="shared" si="34"/>
        <v>0</v>
      </c>
      <c r="AK80" s="73">
        <f t="shared" si="85"/>
        <v>0</v>
      </c>
      <c r="AL80" s="73">
        <f t="shared" si="70"/>
        <v>0</v>
      </c>
      <c r="AM80" s="73">
        <f t="shared" si="86"/>
        <v>0</v>
      </c>
      <c r="AN80" s="73">
        <f t="shared" si="61"/>
        <v>0</v>
      </c>
      <c r="AO80" s="73">
        <f t="shared" si="62"/>
        <v>0</v>
      </c>
    </row>
    <row r="81" spans="1:41" s="29" customFormat="1" ht="20.100000000000001" customHeight="1">
      <c r="A81" s="26"/>
      <c r="B81" s="27" t="s">
        <v>63</v>
      </c>
      <c r="C81" s="31">
        <f t="shared" ref="C81:AO81" si="90">+C78+C79+C80</f>
        <v>1760</v>
      </c>
      <c r="D81" s="31">
        <f t="shared" si="90"/>
        <v>320</v>
      </c>
      <c r="E81" s="31">
        <f t="shared" si="90"/>
        <v>2080</v>
      </c>
      <c r="F81" s="31">
        <f t="shared" si="90"/>
        <v>145</v>
      </c>
      <c r="G81" s="31">
        <f t="shared" si="90"/>
        <v>0</v>
      </c>
      <c r="H81" s="31">
        <f t="shared" si="90"/>
        <v>145</v>
      </c>
      <c r="I81" s="31">
        <f t="shared" si="90"/>
        <v>114</v>
      </c>
      <c r="J81" s="31">
        <f t="shared" si="90"/>
        <v>0</v>
      </c>
      <c r="K81" s="31">
        <f t="shared" si="90"/>
        <v>114</v>
      </c>
      <c r="L81" s="31">
        <f t="shared" si="90"/>
        <v>200</v>
      </c>
      <c r="M81" s="31">
        <f t="shared" si="90"/>
        <v>50</v>
      </c>
      <c r="N81" s="31">
        <f t="shared" si="90"/>
        <v>250</v>
      </c>
      <c r="O81" s="31">
        <f t="shared" si="90"/>
        <v>2219</v>
      </c>
      <c r="P81" s="31">
        <f t="shared" si="90"/>
        <v>370</v>
      </c>
      <c r="Q81" s="31">
        <f t="shared" si="90"/>
        <v>2589</v>
      </c>
      <c r="R81" s="31">
        <f t="shared" si="90"/>
        <v>560.04</v>
      </c>
      <c r="S81" s="31">
        <f t="shared" si="90"/>
        <v>48</v>
      </c>
      <c r="T81" s="31">
        <f t="shared" si="90"/>
        <v>46.14</v>
      </c>
      <c r="U81" s="31">
        <f t="shared" si="90"/>
        <v>0</v>
      </c>
      <c r="V81" s="31">
        <f t="shared" si="90"/>
        <v>36.28</v>
      </c>
      <c r="W81" s="31">
        <f t="shared" si="90"/>
        <v>0</v>
      </c>
      <c r="X81" s="31">
        <f t="shared" si="90"/>
        <v>63.64</v>
      </c>
      <c r="Y81" s="31">
        <f t="shared" si="90"/>
        <v>7.5</v>
      </c>
      <c r="Z81" s="31">
        <f t="shared" si="90"/>
        <v>1760</v>
      </c>
      <c r="AA81" s="31">
        <f t="shared" si="90"/>
        <v>320</v>
      </c>
      <c r="AB81" s="31">
        <f t="shared" si="90"/>
        <v>125</v>
      </c>
      <c r="AC81" s="31">
        <f t="shared" si="90"/>
        <v>0</v>
      </c>
      <c r="AD81" s="31">
        <f t="shared" si="90"/>
        <v>114</v>
      </c>
      <c r="AE81" s="31">
        <f t="shared" si="90"/>
        <v>0</v>
      </c>
      <c r="AF81" s="31">
        <f t="shared" si="90"/>
        <v>200</v>
      </c>
      <c r="AG81" s="31">
        <f t="shared" si="90"/>
        <v>50</v>
      </c>
      <c r="AH81" s="31">
        <f t="shared" si="90"/>
        <v>440</v>
      </c>
      <c r="AI81" s="31">
        <f t="shared" si="90"/>
        <v>80</v>
      </c>
      <c r="AJ81" s="31">
        <f t="shared" si="90"/>
        <v>24.88</v>
      </c>
      <c r="AK81" s="31">
        <f t="shared" si="90"/>
        <v>0</v>
      </c>
      <c r="AL81" s="31">
        <f t="shared" si="90"/>
        <v>28.5</v>
      </c>
      <c r="AM81" s="31">
        <f t="shared" si="90"/>
        <v>0</v>
      </c>
      <c r="AN81" s="31">
        <f t="shared" si="90"/>
        <v>50</v>
      </c>
      <c r="AO81" s="31">
        <f t="shared" si="90"/>
        <v>12.5</v>
      </c>
    </row>
    <row r="82" spans="1:41" ht="20.100000000000001" customHeight="1">
      <c r="A82" s="19">
        <v>59</v>
      </c>
      <c r="B82" s="20" t="s">
        <v>65</v>
      </c>
      <c r="C82" s="21">
        <v>700</v>
      </c>
      <c r="D82" s="21">
        <v>150</v>
      </c>
      <c r="E82" s="10">
        <f t="shared" si="60"/>
        <v>850</v>
      </c>
      <c r="F82" s="22">
        <v>0</v>
      </c>
      <c r="G82" s="22">
        <v>0</v>
      </c>
      <c r="H82" s="10">
        <f t="shared" si="72"/>
        <v>0</v>
      </c>
      <c r="I82" s="22">
        <v>15</v>
      </c>
      <c r="J82" s="22">
        <v>0</v>
      </c>
      <c r="K82" s="10">
        <f t="shared" si="73"/>
        <v>15</v>
      </c>
      <c r="L82" s="22">
        <v>24</v>
      </c>
      <c r="M82" s="22">
        <v>0</v>
      </c>
      <c r="N82" s="10">
        <f t="shared" si="6"/>
        <v>24</v>
      </c>
      <c r="O82" s="10">
        <f>C82+F82+I82+L82</f>
        <v>739</v>
      </c>
      <c r="P82" s="23">
        <f>D82+G82+J82+M82</f>
        <v>150</v>
      </c>
      <c r="Q82" s="10">
        <f t="shared" si="1"/>
        <v>889</v>
      </c>
      <c r="R82" s="73">
        <f t="shared" si="75"/>
        <v>222.74</v>
      </c>
      <c r="S82" s="73">
        <f t="shared" si="76"/>
        <v>22.5</v>
      </c>
      <c r="T82" s="73">
        <f t="shared" si="77"/>
        <v>0</v>
      </c>
      <c r="U82" s="73">
        <f t="shared" si="78"/>
        <v>0</v>
      </c>
      <c r="V82" s="73">
        <f t="shared" si="79"/>
        <v>4.7699999999999996</v>
      </c>
      <c r="W82" s="73">
        <f t="shared" si="80"/>
        <v>0</v>
      </c>
      <c r="X82" s="73">
        <f t="shared" si="81"/>
        <v>7.64</v>
      </c>
      <c r="Y82" s="73">
        <f t="shared" si="82"/>
        <v>0</v>
      </c>
      <c r="Z82" s="76">
        <v>700</v>
      </c>
      <c r="AA82" s="76">
        <v>150</v>
      </c>
      <c r="AB82" s="76">
        <v>0</v>
      </c>
      <c r="AC82" s="76">
        <v>0</v>
      </c>
      <c r="AD82" s="77">
        <v>5</v>
      </c>
      <c r="AE82" s="76">
        <v>0</v>
      </c>
      <c r="AF82" s="76">
        <v>24</v>
      </c>
      <c r="AG82" s="76">
        <v>0</v>
      </c>
      <c r="AH82" s="73">
        <f>ROUND(Z82*25%,2)</f>
        <v>175</v>
      </c>
      <c r="AI82" s="73">
        <f t="shared" si="84"/>
        <v>37.5</v>
      </c>
      <c r="AJ82" s="73">
        <f t="shared" si="34"/>
        <v>0</v>
      </c>
      <c r="AK82" s="73">
        <f t="shared" si="85"/>
        <v>0</v>
      </c>
      <c r="AL82" s="73">
        <f t="shared" si="70"/>
        <v>-1.93</v>
      </c>
      <c r="AM82" s="73">
        <f t="shared" si="86"/>
        <v>0</v>
      </c>
      <c r="AN82" s="73">
        <f t="shared" si="61"/>
        <v>6</v>
      </c>
      <c r="AO82" s="73">
        <f t="shared" si="62"/>
        <v>0</v>
      </c>
    </row>
    <row r="83" spans="1:41" ht="20.100000000000001" customHeight="1">
      <c r="A83" s="19">
        <v>60</v>
      </c>
      <c r="B83" s="20" t="s">
        <v>66</v>
      </c>
      <c r="C83" s="21">
        <v>162</v>
      </c>
      <c r="D83" s="21">
        <v>0</v>
      </c>
      <c r="E83" s="10">
        <f t="shared" si="60"/>
        <v>162</v>
      </c>
      <c r="F83" s="22">
        <v>2</v>
      </c>
      <c r="G83" s="22">
        <v>0</v>
      </c>
      <c r="H83" s="10">
        <f t="shared" si="72"/>
        <v>2</v>
      </c>
      <c r="I83" s="22">
        <v>10</v>
      </c>
      <c r="J83" s="22">
        <v>0</v>
      </c>
      <c r="K83" s="10">
        <f t="shared" si="73"/>
        <v>10</v>
      </c>
      <c r="L83" s="22">
        <v>24</v>
      </c>
      <c r="M83" s="22">
        <v>0</v>
      </c>
      <c r="N83" s="10">
        <f t="shared" si="6"/>
        <v>24</v>
      </c>
      <c r="O83" s="10">
        <f>C83+F83+I83+L83</f>
        <v>198</v>
      </c>
      <c r="P83" s="23">
        <f>D83+G83+J83+M83</f>
        <v>0</v>
      </c>
      <c r="Q83" s="10">
        <f t="shared" si="1"/>
        <v>198</v>
      </c>
      <c r="R83" s="73">
        <f t="shared" si="75"/>
        <v>51.55</v>
      </c>
      <c r="S83" s="73">
        <f t="shared" si="76"/>
        <v>0</v>
      </c>
      <c r="T83" s="73">
        <f t="shared" si="77"/>
        <v>0.64</v>
      </c>
      <c r="U83" s="73">
        <f t="shared" si="78"/>
        <v>0</v>
      </c>
      <c r="V83" s="73">
        <f t="shared" si="79"/>
        <v>3.18</v>
      </c>
      <c r="W83" s="73">
        <f t="shared" si="80"/>
        <v>0</v>
      </c>
      <c r="X83" s="73">
        <f t="shared" si="81"/>
        <v>7.64</v>
      </c>
      <c r="Y83" s="73">
        <f t="shared" si="82"/>
        <v>0</v>
      </c>
      <c r="Z83" s="76">
        <v>162</v>
      </c>
      <c r="AA83" s="76">
        <v>0</v>
      </c>
      <c r="AB83" s="76">
        <v>2</v>
      </c>
      <c r="AC83" s="76">
        <v>0</v>
      </c>
      <c r="AD83" s="78">
        <v>10</v>
      </c>
      <c r="AE83" s="76">
        <v>0</v>
      </c>
      <c r="AF83" s="76">
        <v>24</v>
      </c>
      <c r="AG83" s="76">
        <v>0</v>
      </c>
      <c r="AH83" s="73">
        <f t="shared" ref="AH83:AH86" si="91">ROUND(Z83*25%,2)</f>
        <v>40.5</v>
      </c>
      <c r="AI83" s="73">
        <f t="shared" si="84"/>
        <v>0</v>
      </c>
      <c r="AJ83" s="73">
        <f t="shared" si="34"/>
        <v>0.5</v>
      </c>
      <c r="AK83" s="73">
        <f t="shared" si="85"/>
        <v>0</v>
      </c>
      <c r="AL83" s="73">
        <f t="shared" si="70"/>
        <v>2.5</v>
      </c>
      <c r="AM83" s="73">
        <f t="shared" si="86"/>
        <v>0</v>
      </c>
      <c r="AN83" s="73">
        <f t="shared" si="61"/>
        <v>6</v>
      </c>
      <c r="AO83" s="73">
        <f t="shared" si="62"/>
        <v>0</v>
      </c>
    </row>
    <row r="84" spans="1:41" s="29" customFormat="1" ht="20.100000000000001" customHeight="1">
      <c r="A84" s="26"/>
      <c r="B84" s="27" t="s">
        <v>65</v>
      </c>
      <c r="C84" s="31">
        <f t="shared" ref="C84:AO84" si="92">+C82+C83</f>
        <v>862</v>
      </c>
      <c r="D84" s="31">
        <f t="shared" si="92"/>
        <v>150</v>
      </c>
      <c r="E84" s="31">
        <f t="shared" si="92"/>
        <v>1012</v>
      </c>
      <c r="F84" s="31">
        <f t="shared" si="92"/>
        <v>2</v>
      </c>
      <c r="G84" s="31">
        <f t="shared" si="92"/>
        <v>0</v>
      </c>
      <c r="H84" s="31">
        <f t="shared" si="92"/>
        <v>2</v>
      </c>
      <c r="I84" s="31">
        <f t="shared" si="92"/>
        <v>25</v>
      </c>
      <c r="J84" s="31">
        <f t="shared" si="92"/>
        <v>0</v>
      </c>
      <c r="K84" s="31">
        <f t="shared" si="92"/>
        <v>25</v>
      </c>
      <c r="L84" s="31">
        <f t="shared" si="92"/>
        <v>48</v>
      </c>
      <c r="M84" s="31">
        <f t="shared" si="92"/>
        <v>0</v>
      </c>
      <c r="N84" s="31">
        <f t="shared" si="92"/>
        <v>48</v>
      </c>
      <c r="O84" s="31">
        <f t="shared" si="92"/>
        <v>937</v>
      </c>
      <c r="P84" s="31">
        <f t="shared" si="92"/>
        <v>150</v>
      </c>
      <c r="Q84" s="31">
        <f t="shared" si="92"/>
        <v>1087</v>
      </c>
      <c r="R84" s="31">
        <f t="shared" si="92"/>
        <v>274.29000000000002</v>
      </c>
      <c r="S84" s="31">
        <f t="shared" si="92"/>
        <v>22.5</v>
      </c>
      <c r="T84" s="31">
        <f t="shared" si="92"/>
        <v>0.64</v>
      </c>
      <c r="U84" s="31">
        <f t="shared" si="92"/>
        <v>0</v>
      </c>
      <c r="V84" s="31">
        <f t="shared" si="92"/>
        <v>7.9499999999999993</v>
      </c>
      <c r="W84" s="31">
        <f t="shared" si="92"/>
        <v>0</v>
      </c>
      <c r="X84" s="31">
        <f t="shared" si="92"/>
        <v>15.28</v>
      </c>
      <c r="Y84" s="31">
        <f t="shared" si="92"/>
        <v>0</v>
      </c>
      <c r="Z84" s="31">
        <f t="shared" si="92"/>
        <v>862</v>
      </c>
      <c r="AA84" s="31">
        <f t="shared" si="92"/>
        <v>150</v>
      </c>
      <c r="AB84" s="31">
        <f t="shared" si="92"/>
        <v>2</v>
      </c>
      <c r="AC84" s="31">
        <f t="shared" si="92"/>
        <v>0</v>
      </c>
      <c r="AD84" s="31">
        <f t="shared" si="92"/>
        <v>15</v>
      </c>
      <c r="AE84" s="31">
        <f t="shared" si="92"/>
        <v>0</v>
      </c>
      <c r="AF84" s="31">
        <f t="shared" si="92"/>
        <v>48</v>
      </c>
      <c r="AG84" s="31">
        <f t="shared" si="92"/>
        <v>0</v>
      </c>
      <c r="AH84" s="31">
        <f t="shared" si="92"/>
        <v>215.5</v>
      </c>
      <c r="AI84" s="31">
        <f t="shared" si="92"/>
        <v>37.5</v>
      </c>
      <c r="AJ84" s="31">
        <f t="shared" si="92"/>
        <v>0.5</v>
      </c>
      <c r="AK84" s="31">
        <f t="shared" si="92"/>
        <v>0</v>
      </c>
      <c r="AL84" s="31">
        <f t="shared" si="92"/>
        <v>0.57000000000000006</v>
      </c>
      <c r="AM84" s="31">
        <f t="shared" si="92"/>
        <v>0</v>
      </c>
      <c r="AN84" s="31">
        <f t="shared" si="92"/>
        <v>12</v>
      </c>
      <c r="AO84" s="31">
        <f t="shared" si="92"/>
        <v>0</v>
      </c>
    </row>
    <row r="85" spans="1:41" ht="20.100000000000001" customHeight="1">
      <c r="A85" s="19">
        <v>61</v>
      </c>
      <c r="B85" s="20" t="s">
        <v>67</v>
      </c>
      <c r="C85" s="21">
        <v>320</v>
      </c>
      <c r="D85" s="21">
        <v>90</v>
      </c>
      <c r="E85" s="10">
        <f t="shared" si="60"/>
        <v>410</v>
      </c>
      <c r="F85" s="22">
        <v>5</v>
      </c>
      <c r="G85" s="22">
        <v>0</v>
      </c>
      <c r="H85" s="10">
        <f t="shared" si="72"/>
        <v>5</v>
      </c>
      <c r="I85" s="22">
        <v>10</v>
      </c>
      <c r="J85" s="22">
        <v>0</v>
      </c>
      <c r="K85" s="10">
        <f t="shared" si="73"/>
        <v>10</v>
      </c>
      <c r="L85" s="22">
        <v>60</v>
      </c>
      <c r="M85" s="22">
        <v>0</v>
      </c>
      <c r="N85" s="10">
        <f t="shared" si="6"/>
        <v>60</v>
      </c>
      <c r="O85" s="10">
        <f t="shared" ref="O85:P86" si="93">C85+F85+I85+L85</f>
        <v>395</v>
      </c>
      <c r="P85" s="23">
        <f t="shared" si="93"/>
        <v>90</v>
      </c>
      <c r="Q85" s="10">
        <f t="shared" si="1"/>
        <v>485</v>
      </c>
      <c r="R85" s="73">
        <f t="shared" si="75"/>
        <v>101.82</v>
      </c>
      <c r="S85" s="73">
        <f t="shared" si="76"/>
        <v>13.5</v>
      </c>
      <c r="T85" s="73">
        <f t="shared" si="77"/>
        <v>1.59</v>
      </c>
      <c r="U85" s="73">
        <f t="shared" si="78"/>
        <v>0</v>
      </c>
      <c r="V85" s="73">
        <f t="shared" si="79"/>
        <v>3.18</v>
      </c>
      <c r="W85" s="73">
        <f t="shared" si="80"/>
        <v>0</v>
      </c>
      <c r="X85" s="73">
        <f t="shared" si="81"/>
        <v>19.09</v>
      </c>
      <c r="Y85" s="73">
        <f t="shared" si="82"/>
        <v>0</v>
      </c>
      <c r="Z85" s="76">
        <v>320</v>
      </c>
      <c r="AA85" s="76">
        <v>90</v>
      </c>
      <c r="AB85" s="76">
        <v>5</v>
      </c>
      <c r="AC85" s="76">
        <v>0</v>
      </c>
      <c r="AD85" s="76">
        <v>10</v>
      </c>
      <c r="AE85" s="76">
        <v>0</v>
      </c>
      <c r="AF85" s="76">
        <v>60</v>
      </c>
      <c r="AG85" s="76">
        <v>0</v>
      </c>
      <c r="AH85" s="73">
        <f>ROUND(Z85*25%,2)</f>
        <v>80</v>
      </c>
      <c r="AI85" s="73">
        <f t="shared" si="84"/>
        <v>22.5</v>
      </c>
      <c r="AJ85" s="73">
        <f t="shared" si="34"/>
        <v>1.25</v>
      </c>
      <c r="AK85" s="73">
        <f t="shared" si="85"/>
        <v>0</v>
      </c>
      <c r="AL85" s="73">
        <f t="shared" si="70"/>
        <v>2.5</v>
      </c>
      <c r="AM85" s="73">
        <f t="shared" si="86"/>
        <v>0</v>
      </c>
      <c r="AN85" s="73">
        <f t="shared" si="61"/>
        <v>15</v>
      </c>
      <c r="AO85" s="73">
        <f t="shared" si="62"/>
        <v>0</v>
      </c>
    </row>
    <row r="86" spans="1:41" ht="20.100000000000001" customHeight="1">
      <c r="A86" s="19">
        <v>62</v>
      </c>
      <c r="B86" s="35" t="s">
        <v>68</v>
      </c>
      <c r="C86" s="21">
        <v>800</v>
      </c>
      <c r="D86" s="21">
        <v>0</v>
      </c>
      <c r="E86" s="10">
        <f t="shared" si="60"/>
        <v>800</v>
      </c>
      <c r="F86" s="22">
        <v>90</v>
      </c>
      <c r="G86" s="22">
        <v>0</v>
      </c>
      <c r="H86" s="10">
        <f t="shared" si="72"/>
        <v>90</v>
      </c>
      <c r="I86" s="22">
        <v>131</v>
      </c>
      <c r="J86" s="22">
        <v>0</v>
      </c>
      <c r="K86" s="10">
        <f t="shared" si="73"/>
        <v>131</v>
      </c>
      <c r="L86" s="22">
        <v>0</v>
      </c>
      <c r="M86" s="22">
        <v>0</v>
      </c>
      <c r="N86" s="10">
        <f t="shared" si="6"/>
        <v>0</v>
      </c>
      <c r="O86" s="10">
        <f t="shared" si="93"/>
        <v>1021</v>
      </c>
      <c r="P86" s="23">
        <f t="shared" si="93"/>
        <v>0</v>
      </c>
      <c r="Q86" s="10">
        <f t="shared" si="1"/>
        <v>1021</v>
      </c>
      <c r="R86" s="73">
        <f t="shared" si="75"/>
        <v>254.56</v>
      </c>
      <c r="S86" s="73">
        <f t="shared" si="76"/>
        <v>0</v>
      </c>
      <c r="T86" s="73">
        <f t="shared" si="77"/>
        <v>28.64</v>
      </c>
      <c r="U86" s="73">
        <f t="shared" si="78"/>
        <v>0</v>
      </c>
      <c r="V86" s="73">
        <f t="shared" si="79"/>
        <v>41.68</v>
      </c>
      <c r="W86" s="73">
        <f t="shared" si="80"/>
        <v>0</v>
      </c>
      <c r="X86" s="73">
        <f t="shared" si="81"/>
        <v>0</v>
      </c>
      <c r="Y86" s="73">
        <f t="shared" si="82"/>
        <v>0</v>
      </c>
      <c r="Z86" s="76">
        <v>800</v>
      </c>
      <c r="AA86" s="76">
        <v>0</v>
      </c>
      <c r="AB86" s="76">
        <v>80</v>
      </c>
      <c r="AC86" s="76">
        <v>0</v>
      </c>
      <c r="AD86" s="76">
        <v>131</v>
      </c>
      <c r="AE86" s="76">
        <v>0</v>
      </c>
      <c r="AF86" s="76">
        <v>0</v>
      </c>
      <c r="AG86" s="76">
        <v>0</v>
      </c>
      <c r="AH86" s="73">
        <f t="shared" si="91"/>
        <v>200</v>
      </c>
      <c r="AI86" s="73">
        <f t="shared" si="84"/>
        <v>0</v>
      </c>
      <c r="AJ86" s="73">
        <f t="shared" si="34"/>
        <v>16.82</v>
      </c>
      <c r="AK86" s="73">
        <f t="shared" si="85"/>
        <v>0</v>
      </c>
      <c r="AL86" s="73">
        <f>ROUND(AD86*56.82%-V86,2)-0.02</f>
        <v>32.729999999999997</v>
      </c>
      <c r="AM86" s="73">
        <f t="shared" si="86"/>
        <v>0</v>
      </c>
      <c r="AN86" s="73">
        <f t="shared" si="61"/>
        <v>0</v>
      </c>
      <c r="AO86" s="73">
        <f t="shared" si="62"/>
        <v>0</v>
      </c>
    </row>
    <row r="87" spans="1:41" s="29" customFormat="1" ht="20.100000000000001" customHeight="1">
      <c r="A87" s="26"/>
      <c r="B87" s="27" t="s">
        <v>67</v>
      </c>
      <c r="C87" s="31">
        <f t="shared" ref="C87:AO87" si="94">+C85+C86</f>
        <v>1120</v>
      </c>
      <c r="D87" s="31">
        <f t="shared" si="94"/>
        <v>90</v>
      </c>
      <c r="E87" s="31">
        <f t="shared" si="94"/>
        <v>1210</v>
      </c>
      <c r="F87" s="31">
        <f t="shared" si="94"/>
        <v>95</v>
      </c>
      <c r="G87" s="31">
        <f t="shared" si="94"/>
        <v>0</v>
      </c>
      <c r="H87" s="31">
        <f t="shared" si="94"/>
        <v>95</v>
      </c>
      <c r="I87" s="31">
        <f t="shared" si="94"/>
        <v>141</v>
      </c>
      <c r="J87" s="31">
        <f t="shared" si="94"/>
        <v>0</v>
      </c>
      <c r="K87" s="31">
        <f t="shared" si="94"/>
        <v>141</v>
      </c>
      <c r="L87" s="31">
        <f t="shared" si="94"/>
        <v>60</v>
      </c>
      <c r="M87" s="31">
        <f t="shared" si="94"/>
        <v>0</v>
      </c>
      <c r="N87" s="31">
        <f t="shared" si="94"/>
        <v>60</v>
      </c>
      <c r="O87" s="31">
        <f t="shared" si="94"/>
        <v>1416</v>
      </c>
      <c r="P87" s="31">
        <f t="shared" si="94"/>
        <v>90</v>
      </c>
      <c r="Q87" s="31">
        <f t="shared" si="94"/>
        <v>1506</v>
      </c>
      <c r="R87" s="31">
        <f t="shared" si="94"/>
        <v>356.38</v>
      </c>
      <c r="S87" s="31">
        <f t="shared" si="94"/>
        <v>13.5</v>
      </c>
      <c r="T87" s="31">
        <f t="shared" si="94"/>
        <v>30.23</v>
      </c>
      <c r="U87" s="31">
        <f t="shared" si="94"/>
        <v>0</v>
      </c>
      <c r="V87" s="31">
        <f t="shared" si="94"/>
        <v>44.86</v>
      </c>
      <c r="W87" s="31">
        <f t="shared" si="94"/>
        <v>0</v>
      </c>
      <c r="X87" s="31">
        <f t="shared" si="94"/>
        <v>19.09</v>
      </c>
      <c r="Y87" s="31">
        <f t="shared" si="94"/>
        <v>0</v>
      </c>
      <c r="Z87" s="31">
        <f t="shared" si="94"/>
        <v>1120</v>
      </c>
      <c r="AA87" s="31">
        <f t="shared" si="94"/>
        <v>90</v>
      </c>
      <c r="AB87" s="31">
        <f t="shared" si="94"/>
        <v>85</v>
      </c>
      <c r="AC87" s="31">
        <f t="shared" si="94"/>
        <v>0</v>
      </c>
      <c r="AD87" s="31">
        <f t="shared" si="94"/>
        <v>141</v>
      </c>
      <c r="AE87" s="31">
        <f t="shared" si="94"/>
        <v>0</v>
      </c>
      <c r="AF87" s="31">
        <f t="shared" si="94"/>
        <v>60</v>
      </c>
      <c r="AG87" s="31">
        <f t="shared" si="94"/>
        <v>0</v>
      </c>
      <c r="AH87" s="31">
        <f t="shared" si="94"/>
        <v>280</v>
      </c>
      <c r="AI87" s="31">
        <f t="shared" si="94"/>
        <v>22.5</v>
      </c>
      <c r="AJ87" s="31">
        <f t="shared" si="94"/>
        <v>18.07</v>
      </c>
      <c r="AK87" s="31">
        <f t="shared" si="94"/>
        <v>0</v>
      </c>
      <c r="AL87" s="31">
        <f t="shared" si="94"/>
        <v>35.229999999999997</v>
      </c>
      <c r="AM87" s="31">
        <f t="shared" si="94"/>
        <v>0</v>
      </c>
      <c r="AN87" s="31">
        <f t="shared" si="94"/>
        <v>15</v>
      </c>
      <c r="AO87" s="31">
        <f t="shared" si="94"/>
        <v>0</v>
      </c>
    </row>
    <row r="88" spans="1:41" ht="20.100000000000001" customHeight="1">
      <c r="A88" s="19">
        <v>64</v>
      </c>
      <c r="B88" s="20" t="s">
        <v>69</v>
      </c>
      <c r="C88" s="21">
        <v>600</v>
      </c>
      <c r="D88" s="21">
        <v>200</v>
      </c>
      <c r="E88" s="10">
        <f t="shared" si="60"/>
        <v>800</v>
      </c>
      <c r="F88" s="22">
        <v>25</v>
      </c>
      <c r="G88" s="22">
        <v>0</v>
      </c>
      <c r="H88" s="10">
        <f t="shared" si="72"/>
        <v>25</v>
      </c>
      <c r="I88" s="22">
        <v>35</v>
      </c>
      <c r="J88" s="22">
        <v>20</v>
      </c>
      <c r="K88" s="10">
        <f t="shared" si="73"/>
        <v>55</v>
      </c>
      <c r="L88" s="22">
        <v>80</v>
      </c>
      <c r="M88" s="22">
        <v>120</v>
      </c>
      <c r="N88" s="10">
        <f t="shared" si="6"/>
        <v>200</v>
      </c>
      <c r="O88" s="10">
        <f t="shared" ref="O88:P90" si="95">C88+F88+I88+L88</f>
        <v>740</v>
      </c>
      <c r="P88" s="23">
        <f t="shared" si="95"/>
        <v>340</v>
      </c>
      <c r="Q88" s="10">
        <f t="shared" ref="Q88:Q169" si="96">O88+P88</f>
        <v>1080</v>
      </c>
      <c r="R88" s="73">
        <f t="shared" si="75"/>
        <v>190.92</v>
      </c>
      <c r="S88" s="73">
        <f t="shared" si="76"/>
        <v>30</v>
      </c>
      <c r="T88" s="73">
        <f t="shared" si="77"/>
        <v>7.96</v>
      </c>
      <c r="U88" s="73">
        <f t="shared" si="78"/>
        <v>0</v>
      </c>
      <c r="V88" s="73">
        <f t="shared" si="79"/>
        <v>11.14</v>
      </c>
      <c r="W88" s="73">
        <f t="shared" si="80"/>
        <v>3</v>
      </c>
      <c r="X88" s="73">
        <f t="shared" si="81"/>
        <v>25.46</v>
      </c>
      <c r="Y88" s="73">
        <f t="shared" si="82"/>
        <v>18</v>
      </c>
      <c r="Z88" s="76">
        <v>600</v>
      </c>
      <c r="AA88" s="76">
        <v>200</v>
      </c>
      <c r="AB88" s="76">
        <v>25</v>
      </c>
      <c r="AC88" s="76">
        <v>0</v>
      </c>
      <c r="AD88" s="76">
        <v>35</v>
      </c>
      <c r="AE88" s="76">
        <v>20</v>
      </c>
      <c r="AF88" s="76">
        <v>80</v>
      </c>
      <c r="AG88" s="76">
        <v>120</v>
      </c>
      <c r="AH88" s="73">
        <f t="shared" ref="AH88:AH89" si="97">ROUND(Z88*25%,2)</f>
        <v>150</v>
      </c>
      <c r="AI88" s="73">
        <f t="shared" si="84"/>
        <v>50</v>
      </c>
      <c r="AJ88" s="73">
        <f t="shared" ref="AJ88:AJ90" si="98">ROUND(AB88*56.82%-T88,2)</f>
        <v>6.25</v>
      </c>
      <c r="AK88" s="73">
        <f t="shared" si="85"/>
        <v>0</v>
      </c>
      <c r="AL88" s="73">
        <f t="shared" si="70"/>
        <v>8.75</v>
      </c>
      <c r="AM88" s="73">
        <f t="shared" si="86"/>
        <v>5</v>
      </c>
      <c r="AN88" s="73">
        <f t="shared" si="61"/>
        <v>20</v>
      </c>
      <c r="AO88" s="73">
        <f t="shared" si="62"/>
        <v>30</v>
      </c>
    </row>
    <row r="89" spans="1:41" ht="20.100000000000001" customHeight="1">
      <c r="A89" s="19">
        <v>65</v>
      </c>
      <c r="B89" s="20" t="s">
        <v>70</v>
      </c>
      <c r="C89" s="21">
        <v>200</v>
      </c>
      <c r="D89" s="21">
        <v>1000</v>
      </c>
      <c r="E89" s="10">
        <f t="shared" si="60"/>
        <v>1200</v>
      </c>
      <c r="F89" s="22">
        <v>35</v>
      </c>
      <c r="G89" s="22">
        <v>0</v>
      </c>
      <c r="H89" s="10">
        <f t="shared" si="72"/>
        <v>35</v>
      </c>
      <c r="I89" s="22">
        <v>25</v>
      </c>
      <c r="J89" s="22">
        <v>0</v>
      </c>
      <c r="K89" s="10">
        <f t="shared" si="73"/>
        <v>25</v>
      </c>
      <c r="L89" s="22">
        <v>100</v>
      </c>
      <c r="M89" s="22">
        <v>100</v>
      </c>
      <c r="N89" s="10">
        <f t="shared" ref="N89" si="99">L89+M89</f>
        <v>200</v>
      </c>
      <c r="O89" s="10">
        <f t="shared" si="95"/>
        <v>360</v>
      </c>
      <c r="P89" s="23">
        <f t="shared" si="95"/>
        <v>1100</v>
      </c>
      <c r="Q89" s="10">
        <f t="shared" si="96"/>
        <v>1460</v>
      </c>
      <c r="R89" s="73">
        <f>ROUND(C89*31.82%,2)-0.05</f>
        <v>63.59</v>
      </c>
      <c r="S89" s="73">
        <f t="shared" si="76"/>
        <v>150</v>
      </c>
      <c r="T89" s="73">
        <f>ROUND(F89*31.82%,2)-0.01</f>
        <v>11.13</v>
      </c>
      <c r="U89" s="73">
        <f t="shared" si="78"/>
        <v>0</v>
      </c>
      <c r="V89" s="73">
        <f>ROUND(I89*31.82%,2)-0.02</f>
        <v>7.94</v>
      </c>
      <c r="W89" s="73">
        <f t="shared" si="80"/>
        <v>0</v>
      </c>
      <c r="X89" s="73">
        <f>ROUND(L89*31.82%,2)-0.01</f>
        <v>31.81</v>
      </c>
      <c r="Y89" s="73">
        <f t="shared" si="82"/>
        <v>15</v>
      </c>
      <c r="Z89" s="76">
        <v>200</v>
      </c>
      <c r="AA89" s="76">
        <v>1000</v>
      </c>
      <c r="AB89" s="76">
        <v>35</v>
      </c>
      <c r="AC89" s="76">
        <v>0</v>
      </c>
      <c r="AD89" s="76">
        <v>25</v>
      </c>
      <c r="AE89" s="76">
        <v>0</v>
      </c>
      <c r="AF89" s="76">
        <v>100</v>
      </c>
      <c r="AG89" s="76">
        <v>100</v>
      </c>
      <c r="AH89" s="73">
        <f t="shared" si="97"/>
        <v>50</v>
      </c>
      <c r="AI89" s="73">
        <f t="shared" si="84"/>
        <v>250</v>
      </c>
      <c r="AJ89" s="73">
        <f t="shared" si="98"/>
        <v>8.76</v>
      </c>
      <c r="AK89" s="73">
        <f t="shared" si="85"/>
        <v>0</v>
      </c>
      <c r="AL89" s="73">
        <f t="shared" si="70"/>
        <v>6.27</v>
      </c>
      <c r="AM89" s="73">
        <f t="shared" si="86"/>
        <v>0</v>
      </c>
      <c r="AN89" s="73">
        <f t="shared" si="61"/>
        <v>25</v>
      </c>
      <c r="AO89" s="73">
        <f t="shared" si="62"/>
        <v>25</v>
      </c>
    </row>
    <row r="90" spans="1:41" ht="20.100000000000001" customHeight="1">
      <c r="A90" s="19">
        <v>66</v>
      </c>
      <c r="B90" s="35" t="s">
        <v>71</v>
      </c>
      <c r="C90" s="21">
        <v>25</v>
      </c>
      <c r="D90" s="21">
        <v>0</v>
      </c>
      <c r="E90" s="10">
        <f t="shared" si="60"/>
        <v>25</v>
      </c>
      <c r="F90" s="22">
        <v>0</v>
      </c>
      <c r="G90" s="22">
        <v>0</v>
      </c>
      <c r="H90" s="10">
        <f t="shared" si="72"/>
        <v>0</v>
      </c>
      <c r="I90" s="22">
        <v>0</v>
      </c>
      <c r="J90" s="22">
        <v>0</v>
      </c>
      <c r="K90" s="10">
        <f t="shared" si="73"/>
        <v>0</v>
      </c>
      <c r="L90" s="22">
        <v>0</v>
      </c>
      <c r="M90" s="22">
        <v>0</v>
      </c>
      <c r="N90" s="10">
        <f>L90+M90</f>
        <v>0</v>
      </c>
      <c r="O90" s="10">
        <f t="shared" si="95"/>
        <v>25</v>
      </c>
      <c r="P90" s="23">
        <f t="shared" si="95"/>
        <v>0</v>
      </c>
      <c r="Q90" s="10">
        <f>O90+P90</f>
        <v>25</v>
      </c>
      <c r="R90" s="73">
        <f>ROUND(C90*31.82%,2)-7.96</f>
        <v>0</v>
      </c>
      <c r="S90" s="73">
        <f t="shared" si="76"/>
        <v>0</v>
      </c>
      <c r="T90" s="73">
        <f t="shared" si="77"/>
        <v>0</v>
      </c>
      <c r="U90" s="73">
        <f t="shared" si="78"/>
        <v>0</v>
      </c>
      <c r="V90" s="73">
        <f t="shared" si="79"/>
        <v>0</v>
      </c>
      <c r="W90" s="73">
        <f t="shared" si="80"/>
        <v>0</v>
      </c>
      <c r="X90" s="73">
        <f t="shared" si="81"/>
        <v>0</v>
      </c>
      <c r="Y90" s="73">
        <f t="shared" si="82"/>
        <v>0</v>
      </c>
      <c r="Z90" s="76">
        <v>25</v>
      </c>
      <c r="AA90" s="76">
        <v>0</v>
      </c>
      <c r="AB90" s="76">
        <v>0</v>
      </c>
      <c r="AC90" s="76">
        <v>0</v>
      </c>
      <c r="AD90" s="76">
        <v>0</v>
      </c>
      <c r="AE90" s="76">
        <v>0</v>
      </c>
      <c r="AF90" s="76">
        <v>0</v>
      </c>
      <c r="AG90" s="76">
        <v>0</v>
      </c>
      <c r="AH90" s="77">
        <f>ROUND(Z90*25%,2)-6.25</f>
        <v>0</v>
      </c>
      <c r="AI90" s="73">
        <f t="shared" si="84"/>
        <v>0</v>
      </c>
      <c r="AJ90" s="73">
        <f t="shared" si="98"/>
        <v>0</v>
      </c>
      <c r="AK90" s="73">
        <f t="shared" si="85"/>
        <v>0</v>
      </c>
      <c r="AL90" s="73">
        <f t="shared" si="70"/>
        <v>0</v>
      </c>
      <c r="AM90" s="73">
        <f t="shared" si="86"/>
        <v>0</v>
      </c>
      <c r="AN90" s="73">
        <f t="shared" si="61"/>
        <v>0</v>
      </c>
      <c r="AO90" s="73">
        <f t="shared" si="62"/>
        <v>0</v>
      </c>
    </row>
    <row r="91" spans="1:41" s="41" customFormat="1" ht="20.100000000000001" customHeight="1">
      <c r="A91" s="38"/>
      <c r="B91" s="39" t="s">
        <v>72</v>
      </c>
      <c r="C91" s="40">
        <f t="shared" ref="C91:AO91" si="100">+C90+C89+C88+C87+C84+C81+C77+C73+C70+C67+C64+C61+C58+C54+C51+C46+C47+C45+C41+C38+C35+C31+C28+C27+C19+C16+C13+C10</f>
        <v>31487</v>
      </c>
      <c r="D91" s="40">
        <f t="shared" si="100"/>
        <v>10421</v>
      </c>
      <c r="E91" s="40">
        <f t="shared" si="100"/>
        <v>41908</v>
      </c>
      <c r="F91" s="40">
        <f t="shared" si="100"/>
        <v>1226</v>
      </c>
      <c r="G91" s="40">
        <f t="shared" si="100"/>
        <v>3767</v>
      </c>
      <c r="H91" s="40">
        <f t="shared" si="100"/>
        <v>4993</v>
      </c>
      <c r="I91" s="40">
        <f t="shared" si="100"/>
        <v>1434.0000000000002</v>
      </c>
      <c r="J91" s="40">
        <f t="shared" si="100"/>
        <v>82</v>
      </c>
      <c r="K91" s="40">
        <f t="shared" si="100"/>
        <v>1516.0000000000002</v>
      </c>
      <c r="L91" s="40">
        <f t="shared" si="100"/>
        <v>2928</v>
      </c>
      <c r="M91" s="40">
        <f t="shared" si="100"/>
        <v>1263</v>
      </c>
      <c r="N91" s="40">
        <f t="shared" si="100"/>
        <v>4191</v>
      </c>
      <c r="O91" s="40">
        <f t="shared" si="100"/>
        <v>37075</v>
      </c>
      <c r="P91" s="40">
        <f t="shared" si="100"/>
        <v>15533</v>
      </c>
      <c r="Q91" s="40">
        <f t="shared" si="100"/>
        <v>52608</v>
      </c>
      <c r="R91" s="40">
        <f t="shared" si="100"/>
        <v>9995.2899999999972</v>
      </c>
      <c r="S91" s="40">
        <f t="shared" si="100"/>
        <v>1563.15</v>
      </c>
      <c r="T91" s="40">
        <f t="shared" si="100"/>
        <v>390.11000000000007</v>
      </c>
      <c r="U91" s="40">
        <f t="shared" si="100"/>
        <v>565.04999999999995</v>
      </c>
      <c r="V91" s="40">
        <f t="shared" si="100"/>
        <v>456.2999999999999</v>
      </c>
      <c r="W91" s="40">
        <f t="shared" si="100"/>
        <v>12.3</v>
      </c>
      <c r="X91" s="40">
        <f t="shared" si="100"/>
        <v>931.69000000000017</v>
      </c>
      <c r="Y91" s="40">
        <f t="shared" si="100"/>
        <v>189.45</v>
      </c>
      <c r="Z91" s="40">
        <f t="shared" si="100"/>
        <v>31487</v>
      </c>
      <c r="AA91" s="40">
        <f t="shared" si="100"/>
        <v>10421</v>
      </c>
      <c r="AB91" s="40">
        <f t="shared" si="100"/>
        <v>1226</v>
      </c>
      <c r="AC91" s="40">
        <f t="shared" si="100"/>
        <v>3767</v>
      </c>
      <c r="AD91" s="40">
        <f t="shared" si="100"/>
        <v>1434.0000000000002</v>
      </c>
      <c r="AE91" s="40">
        <f t="shared" si="100"/>
        <v>82</v>
      </c>
      <c r="AF91" s="40">
        <f t="shared" si="100"/>
        <v>2928</v>
      </c>
      <c r="AG91" s="40">
        <f t="shared" si="100"/>
        <v>1263</v>
      </c>
      <c r="AH91" s="40">
        <f t="shared" si="100"/>
        <v>7853</v>
      </c>
      <c r="AI91" s="40">
        <f t="shared" si="100"/>
        <v>2487.75</v>
      </c>
      <c r="AJ91" s="40">
        <f t="shared" si="100"/>
        <v>306.5</v>
      </c>
      <c r="AK91" s="40">
        <f t="shared" si="100"/>
        <v>941.75</v>
      </c>
      <c r="AL91" s="40">
        <f t="shared" si="100"/>
        <v>358.5</v>
      </c>
      <c r="AM91" s="40">
        <f t="shared" si="100"/>
        <v>20.5</v>
      </c>
      <c r="AN91" s="40">
        <f t="shared" si="100"/>
        <v>732</v>
      </c>
      <c r="AO91" s="40">
        <f t="shared" si="100"/>
        <v>315.75</v>
      </c>
    </row>
    <row r="92" spans="1:41" ht="20.100000000000001" customHeight="1">
      <c r="A92" s="19">
        <v>1</v>
      </c>
      <c r="B92" s="20" t="s">
        <v>73</v>
      </c>
      <c r="C92" s="21">
        <v>290</v>
      </c>
      <c r="D92" s="21">
        <v>60</v>
      </c>
      <c r="E92" s="10">
        <f t="shared" ref="E92:E94" si="101">C92+D92</f>
        <v>350</v>
      </c>
      <c r="F92" s="21">
        <v>0</v>
      </c>
      <c r="G92" s="42">
        <v>0</v>
      </c>
      <c r="H92" s="10">
        <f>F92+G92</f>
        <v>0</v>
      </c>
      <c r="I92" s="21">
        <v>80</v>
      </c>
      <c r="J92" s="21">
        <v>1</v>
      </c>
      <c r="K92" s="10">
        <f t="shared" ref="K92:K135" si="102">I92+J92</f>
        <v>81</v>
      </c>
      <c r="L92" s="42">
        <v>0</v>
      </c>
      <c r="M92" s="42">
        <v>0</v>
      </c>
      <c r="N92" s="10">
        <f t="shared" ref="N92:N99" si="103">L92+M92</f>
        <v>0</v>
      </c>
      <c r="O92" s="10">
        <f t="shared" ref="O92:P94" si="104">C92+F92+I92+L92</f>
        <v>370</v>
      </c>
      <c r="P92" s="23">
        <f t="shared" si="104"/>
        <v>61</v>
      </c>
      <c r="Q92" s="10">
        <f t="shared" si="96"/>
        <v>431</v>
      </c>
      <c r="R92" s="73">
        <f t="shared" si="75"/>
        <v>92.28</v>
      </c>
      <c r="S92" s="73">
        <f t="shared" si="76"/>
        <v>9</v>
      </c>
      <c r="T92" s="73">
        <f t="shared" si="77"/>
        <v>0</v>
      </c>
      <c r="U92" s="73">
        <f t="shared" si="78"/>
        <v>0</v>
      </c>
      <c r="V92" s="73">
        <f t="shared" si="79"/>
        <v>25.46</v>
      </c>
      <c r="W92" s="73">
        <f t="shared" si="80"/>
        <v>0.15</v>
      </c>
      <c r="X92" s="73">
        <f t="shared" si="81"/>
        <v>0</v>
      </c>
      <c r="Y92" s="73">
        <f t="shared" si="82"/>
        <v>0</v>
      </c>
      <c r="Z92" s="76"/>
      <c r="AA92" s="76"/>
      <c r="AB92" s="76"/>
      <c r="AC92" s="76"/>
      <c r="AD92" s="76"/>
      <c r="AE92" s="76"/>
      <c r="AF92" s="76"/>
      <c r="AG92" s="76"/>
      <c r="AH92" s="76">
        <f>ROUND(C92*25%,2)</f>
        <v>72.5</v>
      </c>
      <c r="AI92" s="76">
        <f t="shared" ref="AI92" si="105">ROUND(D92*25%,2)</f>
        <v>15</v>
      </c>
      <c r="AJ92" s="76">
        <f>ROUND(F92*25%,2)</f>
        <v>0</v>
      </c>
      <c r="AK92" s="76">
        <f>ROUND(G92*25%,2)</f>
        <v>0</v>
      </c>
      <c r="AL92" s="76">
        <f>ROUND(I92*25%,2)</f>
        <v>20</v>
      </c>
      <c r="AM92" s="76">
        <f>ROUND(J92*25%,2)-0.01</f>
        <v>0.24</v>
      </c>
      <c r="AN92" s="76">
        <f>ROUND(L92*25%,2)</f>
        <v>0</v>
      </c>
      <c r="AO92" s="76">
        <f>ROUND(M92*25%,2)</f>
        <v>0</v>
      </c>
    </row>
    <row r="93" spans="1:41" ht="20.100000000000001" customHeight="1">
      <c r="A93" s="19">
        <v>2</v>
      </c>
      <c r="B93" s="20" t="s">
        <v>74</v>
      </c>
      <c r="C93" s="21">
        <v>300</v>
      </c>
      <c r="D93" s="21">
        <v>30</v>
      </c>
      <c r="E93" s="10">
        <f t="shared" si="101"/>
        <v>330</v>
      </c>
      <c r="F93" s="21">
        <v>0</v>
      </c>
      <c r="G93" s="42">
        <v>0</v>
      </c>
      <c r="H93" s="10">
        <f t="shared" ref="H93:H135" si="106">F93+G93</f>
        <v>0</v>
      </c>
      <c r="I93" s="21">
        <v>25</v>
      </c>
      <c r="J93" s="21">
        <v>0</v>
      </c>
      <c r="K93" s="10">
        <f t="shared" si="102"/>
        <v>25</v>
      </c>
      <c r="L93" s="42">
        <v>10</v>
      </c>
      <c r="M93" s="42">
        <v>2</v>
      </c>
      <c r="N93" s="10">
        <f t="shared" si="103"/>
        <v>12</v>
      </c>
      <c r="O93" s="10">
        <f t="shared" si="104"/>
        <v>335</v>
      </c>
      <c r="P93" s="23">
        <f t="shared" si="104"/>
        <v>32</v>
      </c>
      <c r="Q93" s="10">
        <f t="shared" si="96"/>
        <v>367</v>
      </c>
      <c r="R93" s="73">
        <f t="shared" si="75"/>
        <v>95.46</v>
      </c>
      <c r="S93" s="73">
        <f t="shared" si="76"/>
        <v>4.5</v>
      </c>
      <c r="T93" s="73">
        <f t="shared" si="77"/>
        <v>0</v>
      </c>
      <c r="U93" s="73">
        <f t="shared" si="78"/>
        <v>0</v>
      </c>
      <c r="V93" s="73">
        <f t="shared" si="79"/>
        <v>7.96</v>
      </c>
      <c r="W93" s="73">
        <f t="shared" si="80"/>
        <v>0</v>
      </c>
      <c r="X93" s="73">
        <f t="shared" si="81"/>
        <v>3.18</v>
      </c>
      <c r="Y93" s="73">
        <f t="shared" si="82"/>
        <v>0.3</v>
      </c>
      <c r="Z93" s="76"/>
      <c r="AA93" s="76"/>
      <c r="AB93" s="76"/>
      <c r="AC93" s="76"/>
      <c r="AD93" s="76"/>
      <c r="AE93" s="76"/>
      <c r="AF93" s="76"/>
      <c r="AG93" s="76"/>
      <c r="AH93" s="76">
        <f t="shared" ref="AH93:AH156" si="107">ROUND(C93*25%,2)</f>
        <v>75</v>
      </c>
      <c r="AI93" s="76">
        <f t="shared" ref="AI93:AI156" si="108">ROUND(D93*25%,2)</f>
        <v>7.5</v>
      </c>
      <c r="AJ93" s="76">
        <f t="shared" ref="AJ93:AJ156" si="109">ROUND(F93*25%,2)</f>
        <v>0</v>
      </c>
      <c r="AK93" s="76">
        <f t="shared" ref="AK93:AK156" si="110">ROUND(G93*25%,2)</f>
        <v>0</v>
      </c>
      <c r="AL93" s="76">
        <f t="shared" ref="AL93:AL156" si="111">ROUND(I93*25%,2)</f>
        <v>6.25</v>
      </c>
      <c r="AM93" s="76">
        <f t="shared" ref="AM93:AM156" si="112">ROUND(J93*25%,2)</f>
        <v>0</v>
      </c>
      <c r="AN93" s="76">
        <f t="shared" ref="AN93:AN156" si="113">ROUND(L93*25%,2)</f>
        <v>2.5</v>
      </c>
      <c r="AO93" s="76">
        <f t="shared" ref="AO93:AO156" si="114">ROUND(M93*25%,2)</f>
        <v>0.5</v>
      </c>
    </row>
    <row r="94" spans="1:41" ht="20.100000000000001" customHeight="1">
      <c r="A94" s="19">
        <v>3</v>
      </c>
      <c r="B94" s="20" t="s">
        <v>75</v>
      </c>
      <c r="C94" s="21">
        <v>135</v>
      </c>
      <c r="D94" s="21">
        <v>0</v>
      </c>
      <c r="E94" s="10">
        <f t="shared" si="101"/>
        <v>135</v>
      </c>
      <c r="F94" s="21">
        <v>0</v>
      </c>
      <c r="G94" s="42">
        <v>0</v>
      </c>
      <c r="H94" s="10">
        <f t="shared" si="106"/>
        <v>0</v>
      </c>
      <c r="I94" s="21">
        <v>5</v>
      </c>
      <c r="J94" s="21">
        <v>0</v>
      </c>
      <c r="K94" s="10">
        <f t="shared" si="102"/>
        <v>5</v>
      </c>
      <c r="L94" s="42">
        <v>10</v>
      </c>
      <c r="M94" s="42">
        <v>0</v>
      </c>
      <c r="N94" s="10">
        <f t="shared" si="103"/>
        <v>10</v>
      </c>
      <c r="O94" s="10">
        <f t="shared" si="104"/>
        <v>150</v>
      </c>
      <c r="P94" s="23">
        <f t="shared" si="104"/>
        <v>0</v>
      </c>
      <c r="Q94" s="10">
        <f t="shared" si="96"/>
        <v>150</v>
      </c>
      <c r="R94" s="73">
        <f t="shared" si="75"/>
        <v>42.96</v>
      </c>
      <c r="S94" s="73">
        <f t="shared" si="76"/>
        <v>0</v>
      </c>
      <c r="T94" s="73">
        <f t="shared" si="77"/>
        <v>0</v>
      </c>
      <c r="U94" s="73">
        <f t="shared" si="78"/>
        <v>0</v>
      </c>
      <c r="V94" s="73">
        <f t="shared" si="79"/>
        <v>1.59</v>
      </c>
      <c r="W94" s="73">
        <f t="shared" si="80"/>
        <v>0</v>
      </c>
      <c r="X94" s="73">
        <f t="shared" si="81"/>
        <v>3.18</v>
      </c>
      <c r="Y94" s="73">
        <f t="shared" si="82"/>
        <v>0</v>
      </c>
      <c r="Z94" s="76"/>
      <c r="AA94" s="76"/>
      <c r="AB94" s="76"/>
      <c r="AC94" s="76"/>
      <c r="AD94" s="76"/>
      <c r="AE94" s="76"/>
      <c r="AF94" s="76"/>
      <c r="AG94" s="76"/>
      <c r="AH94" s="76">
        <f t="shared" si="107"/>
        <v>33.75</v>
      </c>
      <c r="AI94" s="76">
        <f t="shared" si="108"/>
        <v>0</v>
      </c>
      <c r="AJ94" s="76">
        <f t="shared" si="109"/>
        <v>0</v>
      </c>
      <c r="AK94" s="76">
        <f t="shared" si="110"/>
        <v>0</v>
      </c>
      <c r="AL94" s="76">
        <f t="shared" si="111"/>
        <v>1.25</v>
      </c>
      <c r="AM94" s="76">
        <f t="shared" si="112"/>
        <v>0</v>
      </c>
      <c r="AN94" s="76">
        <f t="shared" si="113"/>
        <v>2.5</v>
      </c>
      <c r="AO94" s="76">
        <f t="shared" si="114"/>
        <v>0</v>
      </c>
    </row>
    <row r="95" spans="1:41" s="29" customFormat="1" ht="20.100000000000001" customHeight="1">
      <c r="A95" s="26"/>
      <c r="B95" s="27" t="s">
        <v>74</v>
      </c>
      <c r="C95" s="28">
        <f t="shared" ref="C95:AO95" si="115">+C93+C94</f>
        <v>435</v>
      </c>
      <c r="D95" s="28">
        <f t="shared" si="115"/>
        <v>30</v>
      </c>
      <c r="E95" s="28">
        <f t="shared" si="115"/>
        <v>465</v>
      </c>
      <c r="F95" s="28">
        <f t="shared" si="115"/>
        <v>0</v>
      </c>
      <c r="G95" s="28">
        <f t="shared" si="115"/>
        <v>0</v>
      </c>
      <c r="H95" s="28">
        <f t="shared" si="115"/>
        <v>0</v>
      </c>
      <c r="I95" s="28">
        <f t="shared" si="115"/>
        <v>30</v>
      </c>
      <c r="J95" s="28">
        <f t="shared" si="115"/>
        <v>0</v>
      </c>
      <c r="K95" s="28">
        <f t="shared" si="115"/>
        <v>30</v>
      </c>
      <c r="L95" s="28">
        <f t="shared" si="115"/>
        <v>20</v>
      </c>
      <c r="M95" s="28">
        <f t="shared" si="115"/>
        <v>2</v>
      </c>
      <c r="N95" s="28">
        <f t="shared" si="115"/>
        <v>22</v>
      </c>
      <c r="O95" s="28">
        <f t="shared" si="115"/>
        <v>485</v>
      </c>
      <c r="P95" s="28">
        <f t="shared" si="115"/>
        <v>32</v>
      </c>
      <c r="Q95" s="28">
        <f t="shared" si="115"/>
        <v>517</v>
      </c>
      <c r="R95" s="28">
        <f t="shared" si="115"/>
        <v>138.41999999999999</v>
      </c>
      <c r="S95" s="28">
        <f t="shared" si="115"/>
        <v>4.5</v>
      </c>
      <c r="T95" s="28">
        <f t="shared" si="115"/>
        <v>0</v>
      </c>
      <c r="U95" s="28">
        <f t="shared" si="115"/>
        <v>0</v>
      </c>
      <c r="V95" s="28">
        <f t="shared" si="115"/>
        <v>9.5500000000000007</v>
      </c>
      <c r="W95" s="28">
        <f t="shared" si="115"/>
        <v>0</v>
      </c>
      <c r="X95" s="28">
        <f t="shared" si="115"/>
        <v>6.36</v>
      </c>
      <c r="Y95" s="28">
        <f t="shared" si="115"/>
        <v>0.3</v>
      </c>
      <c r="Z95" s="28">
        <f t="shared" si="115"/>
        <v>0</v>
      </c>
      <c r="AA95" s="28">
        <f t="shared" si="115"/>
        <v>0</v>
      </c>
      <c r="AB95" s="28">
        <f t="shared" si="115"/>
        <v>0</v>
      </c>
      <c r="AC95" s="28">
        <f t="shared" si="115"/>
        <v>0</v>
      </c>
      <c r="AD95" s="28">
        <f t="shared" si="115"/>
        <v>0</v>
      </c>
      <c r="AE95" s="28">
        <f t="shared" si="115"/>
        <v>0</v>
      </c>
      <c r="AF95" s="28">
        <f t="shared" si="115"/>
        <v>0</v>
      </c>
      <c r="AG95" s="28">
        <f t="shared" si="115"/>
        <v>0</v>
      </c>
      <c r="AH95" s="28">
        <f t="shared" si="115"/>
        <v>108.75</v>
      </c>
      <c r="AI95" s="28">
        <f t="shared" si="115"/>
        <v>7.5</v>
      </c>
      <c r="AJ95" s="28">
        <f t="shared" si="115"/>
        <v>0</v>
      </c>
      <c r="AK95" s="28">
        <f t="shared" si="115"/>
        <v>0</v>
      </c>
      <c r="AL95" s="28">
        <f t="shared" si="115"/>
        <v>7.5</v>
      </c>
      <c r="AM95" s="28">
        <f t="shared" si="115"/>
        <v>0</v>
      </c>
      <c r="AN95" s="28">
        <f t="shared" si="115"/>
        <v>5</v>
      </c>
      <c r="AO95" s="28">
        <f t="shared" si="115"/>
        <v>0.5</v>
      </c>
    </row>
    <row r="96" spans="1:41" ht="20.100000000000001" customHeight="1">
      <c r="A96" s="19">
        <v>4</v>
      </c>
      <c r="B96" s="20" t="s">
        <v>76</v>
      </c>
      <c r="C96" s="21">
        <v>430</v>
      </c>
      <c r="D96" s="21">
        <v>80</v>
      </c>
      <c r="E96" s="10">
        <f t="shared" ref="E96:E99" si="116">C96+D96</f>
        <v>510</v>
      </c>
      <c r="F96" s="21">
        <v>0</v>
      </c>
      <c r="G96" s="42">
        <v>0</v>
      </c>
      <c r="H96" s="10">
        <f t="shared" si="106"/>
        <v>0</v>
      </c>
      <c r="I96" s="21">
        <v>10</v>
      </c>
      <c r="J96" s="21">
        <v>0</v>
      </c>
      <c r="K96" s="10">
        <f t="shared" si="102"/>
        <v>10</v>
      </c>
      <c r="L96" s="42">
        <v>60</v>
      </c>
      <c r="M96" s="42">
        <v>2</v>
      </c>
      <c r="N96" s="10">
        <f t="shared" si="103"/>
        <v>62</v>
      </c>
      <c r="O96" s="10">
        <f t="shared" ref="O96:P99" si="117">C96+F96+I96+L96</f>
        <v>500</v>
      </c>
      <c r="P96" s="23">
        <f t="shared" si="117"/>
        <v>82</v>
      </c>
      <c r="Q96" s="10">
        <f t="shared" si="96"/>
        <v>582</v>
      </c>
      <c r="R96" s="73">
        <f t="shared" si="75"/>
        <v>136.83000000000001</v>
      </c>
      <c r="S96" s="73">
        <f t="shared" si="76"/>
        <v>12</v>
      </c>
      <c r="T96" s="73">
        <f t="shared" si="77"/>
        <v>0</v>
      </c>
      <c r="U96" s="73">
        <f t="shared" si="78"/>
        <v>0</v>
      </c>
      <c r="V96" s="73">
        <f t="shared" si="79"/>
        <v>3.18</v>
      </c>
      <c r="W96" s="73">
        <f t="shared" si="80"/>
        <v>0</v>
      </c>
      <c r="X96" s="73">
        <f t="shared" si="81"/>
        <v>19.09</v>
      </c>
      <c r="Y96" s="73">
        <f t="shared" si="82"/>
        <v>0.3</v>
      </c>
      <c r="Z96" s="76"/>
      <c r="AA96" s="76"/>
      <c r="AB96" s="76"/>
      <c r="AC96" s="76"/>
      <c r="AD96" s="76"/>
      <c r="AE96" s="76"/>
      <c r="AF96" s="76"/>
      <c r="AG96" s="76"/>
      <c r="AH96" s="76">
        <f t="shared" si="107"/>
        <v>107.5</v>
      </c>
      <c r="AI96" s="76">
        <f t="shared" si="108"/>
        <v>20</v>
      </c>
      <c r="AJ96" s="76">
        <f t="shared" si="109"/>
        <v>0</v>
      </c>
      <c r="AK96" s="76">
        <f t="shared" si="110"/>
        <v>0</v>
      </c>
      <c r="AL96" s="76">
        <f t="shared" si="111"/>
        <v>2.5</v>
      </c>
      <c r="AM96" s="76">
        <f t="shared" si="112"/>
        <v>0</v>
      </c>
      <c r="AN96" s="76">
        <f t="shared" si="113"/>
        <v>15</v>
      </c>
      <c r="AO96" s="76">
        <f t="shared" si="114"/>
        <v>0.5</v>
      </c>
    </row>
    <row r="97" spans="1:41" ht="20.100000000000001" customHeight="1">
      <c r="A97" s="19">
        <v>5</v>
      </c>
      <c r="B97" s="20" t="s">
        <v>77</v>
      </c>
      <c r="C97" s="21">
        <v>240</v>
      </c>
      <c r="D97" s="21">
        <v>30</v>
      </c>
      <c r="E97" s="10">
        <f t="shared" si="116"/>
        <v>270</v>
      </c>
      <c r="F97" s="21">
        <v>150</v>
      </c>
      <c r="G97" s="42">
        <v>110</v>
      </c>
      <c r="H97" s="10">
        <f t="shared" si="106"/>
        <v>260</v>
      </c>
      <c r="I97" s="21">
        <v>10</v>
      </c>
      <c r="J97" s="21">
        <v>0</v>
      </c>
      <c r="K97" s="10">
        <f t="shared" si="102"/>
        <v>10</v>
      </c>
      <c r="L97" s="42">
        <v>30</v>
      </c>
      <c r="M97" s="42">
        <v>0</v>
      </c>
      <c r="N97" s="10">
        <f t="shared" si="103"/>
        <v>30</v>
      </c>
      <c r="O97" s="10">
        <f t="shared" si="117"/>
        <v>430</v>
      </c>
      <c r="P97" s="23">
        <f t="shared" si="117"/>
        <v>140</v>
      </c>
      <c r="Q97" s="10">
        <f t="shared" si="96"/>
        <v>570</v>
      </c>
      <c r="R97" s="73">
        <f t="shared" si="75"/>
        <v>76.37</v>
      </c>
      <c r="S97" s="73">
        <f t="shared" si="76"/>
        <v>4.5</v>
      </c>
      <c r="T97" s="73">
        <f t="shared" si="77"/>
        <v>47.73</v>
      </c>
      <c r="U97" s="73">
        <f t="shared" si="78"/>
        <v>16.5</v>
      </c>
      <c r="V97" s="73">
        <f t="shared" si="79"/>
        <v>3.18</v>
      </c>
      <c r="W97" s="73">
        <f t="shared" si="80"/>
        <v>0</v>
      </c>
      <c r="X97" s="73">
        <f t="shared" si="81"/>
        <v>9.5500000000000007</v>
      </c>
      <c r="Y97" s="73">
        <f t="shared" si="82"/>
        <v>0</v>
      </c>
      <c r="Z97" s="76"/>
      <c r="AA97" s="76"/>
      <c r="AB97" s="76"/>
      <c r="AC97" s="76"/>
      <c r="AD97" s="76"/>
      <c r="AE97" s="76"/>
      <c r="AF97" s="76"/>
      <c r="AG97" s="76"/>
      <c r="AH97" s="76">
        <f t="shared" si="107"/>
        <v>60</v>
      </c>
      <c r="AI97" s="76">
        <f t="shared" si="108"/>
        <v>7.5</v>
      </c>
      <c r="AJ97" s="76">
        <f t="shared" si="109"/>
        <v>37.5</v>
      </c>
      <c r="AK97" s="76">
        <f t="shared" si="110"/>
        <v>27.5</v>
      </c>
      <c r="AL97" s="76">
        <f t="shared" si="111"/>
        <v>2.5</v>
      </c>
      <c r="AM97" s="76">
        <f t="shared" si="112"/>
        <v>0</v>
      </c>
      <c r="AN97" s="76">
        <f t="shared" si="113"/>
        <v>7.5</v>
      </c>
      <c r="AO97" s="76">
        <f t="shared" si="114"/>
        <v>0</v>
      </c>
    </row>
    <row r="98" spans="1:41" ht="20.100000000000001" customHeight="1">
      <c r="A98" s="19">
        <v>6</v>
      </c>
      <c r="B98" s="20" t="s">
        <v>78</v>
      </c>
      <c r="C98" s="21">
        <v>575</v>
      </c>
      <c r="D98" s="21">
        <v>120</v>
      </c>
      <c r="E98" s="10">
        <f t="shared" si="116"/>
        <v>695</v>
      </c>
      <c r="F98" s="21">
        <v>200</v>
      </c>
      <c r="G98" s="42">
        <v>50</v>
      </c>
      <c r="H98" s="10">
        <f t="shared" si="106"/>
        <v>250</v>
      </c>
      <c r="I98" s="21">
        <v>40</v>
      </c>
      <c r="J98" s="21">
        <v>0</v>
      </c>
      <c r="K98" s="10">
        <f t="shared" si="102"/>
        <v>40</v>
      </c>
      <c r="L98" s="42">
        <v>45</v>
      </c>
      <c r="M98" s="42">
        <v>0</v>
      </c>
      <c r="N98" s="10">
        <f t="shared" si="103"/>
        <v>45</v>
      </c>
      <c r="O98" s="10">
        <f t="shared" si="117"/>
        <v>860</v>
      </c>
      <c r="P98" s="23">
        <f t="shared" si="117"/>
        <v>170</v>
      </c>
      <c r="Q98" s="10">
        <f t="shared" si="96"/>
        <v>1030</v>
      </c>
      <c r="R98" s="73">
        <f t="shared" si="75"/>
        <v>182.97</v>
      </c>
      <c r="S98" s="73">
        <f t="shared" si="76"/>
        <v>18</v>
      </c>
      <c r="T98" s="73">
        <f t="shared" si="77"/>
        <v>63.64</v>
      </c>
      <c r="U98" s="73">
        <f t="shared" si="78"/>
        <v>7.5</v>
      </c>
      <c r="V98" s="73">
        <f t="shared" si="79"/>
        <v>12.73</v>
      </c>
      <c r="W98" s="73">
        <f t="shared" si="80"/>
        <v>0</v>
      </c>
      <c r="X98" s="73">
        <f t="shared" si="81"/>
        <v>14.32</v>
      </c>
      <c r="Y98" s="73">
        <f t="shared" si="82"/>
        <v>0</v>
      </c>
      <c r="Z98" s="76"/>
      <c r="AA98" s="76"/>
      <c r="AB98" s="76"/>
      <c r="AC98" s="76"/>
      <c r="AD98" s="76"/>
      <c r="AE98" s="76"/>
      <c r="AF98" s="76"/>
      <c r="AG98" s="76"/>
      <c r="AH98" s="76">
        <f t="shared" si="107"/>
        <v>143.75</v>
      </c>
      <c r="AI98" s="76">
        <f t="shared" si="108"/>
        <v>30</v>
      </c>
      <c r="AJ98" s="76">
        <f t="shared" si="109"/>
        <v>50</v>
      </c>
      <c r="AK98" s="76">
        <f t="shared" si="110"/>
        <v>12.5</v>
      </c>
      <c r="AL98" s="76">
        <f t="shared" si="111"/>
        <v>10</v>
      </c>
      <c r="AM98" s="76">
        <f t="shared" si="112"/>
        <v>0</v>
      </c>
      <c r="AN98" s="76">
        <f t="shared" si="113"/>
        <v>11.25</v>
      </c>
      <c r="AO98" s="76">
        <f t="shared" si="114"/>
        <v>0</v>
      </c>
    </row>
    <row r="99" spans="1:41" ht="20.100000000000001" customHeight="1">
      <c r="A99" s="19">
        <v>7</v>
      </c>
      <c r="B99" s="20" t="s">
        <v>79</v>
      </c>
      <c r="C99" s="21">
        <v>110</v>
      </c>
      <c r="D99" s="21">
        <v>0</v>
      </c>
      <c r="E99" s="10">
        <f t="shared" si="116"/>
        <v>110</v>
      </c>
      <c r="F99" s="21">
        <v>5</v>
      </c>
      <c r="G99" s="42">
        <v>0</v>
      </c>
      <c r="H99" s="10">
        <f t="shared" si="106"/>
        <v>5</v>
      </c>
      <c r="I99" s="21">
        <v>10</v>
      </c>
      <c r="J99" s="21">
        <v>0</v>
      </c>
      <c r="K99" s="10">
        <f t="shared" si="102"/>
        <v>10</v>
      </c>
      <c r="L99" s="42">
        <v>15</v>
      </c>
      <c r="M99" s="42">
        <v>0</v>
      </c>
      <c r="N99" s="10">
        <f t="shared" si="103"/>
        <v>15</v>
      </c>
      <c r="O99" s="10">
        <f t="shared" si="117"/>
        <v>140</v>
      </c>
      <c r="P99" s="23">
        <f t="shared" si="117"/>
        <v>0</v>
      </c>
      <c r="Q99" s="10">
        <f t="shared" si="96"/>
        <v>140</v>
      </c>
      <c r="R99" s="73">
        <f t="shared" si="75"/>
        <v>35</v>
      </c>
      <c r="S99" s="73">
        <f t="shared" si="76"/>
        <v>0</v>
      </c>
      <c r="T99" s="73">
        <f t="shared" si="77"/>
        <v>1.59</v>
      </c>
      <c r="U99" s="73">
        <f t="shared" si="78"/>
        <v>0</v>
      </c>
      <c r="V99" s="73">
        <f t="shared" si="79"/>
        <v>3.18</v>
      </c>
      <c r="W99" s="73">
        <f t="shared" si="80"/>
        <v>0</v>
      </c>
      <c r="X99" s="73">
        <f t="shared" si="81"/>
        <v>4.7699999999999996</v>
      </c>
      <c r="Y99" s="73">
        <f t="shared" si="82"/>
        <v>0</v>
      </c>
      <c r="Z99" s="76"/>
      <c r="AA99" s="76"/>
      <c r="AB99" s="76"/>
      <c r="AC99" s="76"/>
      <c r="AD99" s="76"/>
      <c r="AE99" s="76"/>
      <c r="AF99" s="76"/>
      <c r="AG99" s="76"/>
      <c r="AH99" s="76">
        <f t="shared" si="107"/>
        <v>27.5</v>
      </c>
      <c r="AI99" s="76">
        <f t="shared" si="108"/>
        <v>0</v>
      </c>
      <c r="AJ99" s="76">
        <f t="shared" si="109"/>
        <v>1.25</v>
      </c>
      <c r="AK99" s="76">
        <f t="shared" si="110"/>
        <v>0</v>
      </c>
      <c r="AL99" s="76">
        <f t="shared" si="111"/>
        <v>2.5</v>
      </c>
      <c r="AM99" s="76">
        <f t="shared" si="112"/>
        <v>0</v>
      </c>
      <c r="AN99" s="76">
        <f t="shared" si="113"/>
        <v>3.75</v>
      </c>
      <c r="AO99" s="76">
        <f t="shared" si="114"/>
        <v>0</v>
      </c>
    </row>
    <row r="100" spans="1:41" s="29" customFormat="1" ht="20.100000000000001" customHeight="1">
      <c r="A100" s="26"/>
      <c r="B100" s="27" t="s">
        <v>78</v>
      </c>
      <c r="C100" s="28">
        <f t="shared" ref="C100:G100" si="118">+C98+C99</f>
        <v>685</v>
      </c>
      <c r="D100" s="28">
        <f t="shared" si="118"/>
        <v>120</v>
      </c>
      <c r="E100" s="28">
        <f t="shared" si="118"/>
        <v>805</v>
      </c>
      <c r="F100" s="28">
        <f t="shared" si="118"/>
        <v>205</v>
      </c>
      <c r="G100" s="28">
        <f t="shared" si="118"/>
        <v>50</v>
      </c>
      <c r="H100" s="28">
        <f>+H98+H99</f>
        <v>255</v>
      </c>
      <c r="I100" s="28">
        <f t="shared" ref="I100:K100" si="119">+I98+I99</f>
        <v>50</v>
      </c>
      <c r="J100" s="28">
        <f t="shared" si="119"/>
        <v>0</v>
      </c>
      <c r="K100" s="28">
        <f t="shared" si="119"/>
        <v>50</v>
      </c>
      <c r="L100" s="28">
        <f t="shared" ref="L100:AO100" si="120">+L98+L99</f>
        <v>60</v>
      </c>
      <c r="M100" s="28">
        <f t="shared" si="120"/>
        <v>0</v>
      </c>
      <c r="N100" s="28">
        <f t="shared" si="120"/>
        <v>60</v>
      </c>
      <c r="O100" s="28">
        <f t="shared" si="120"/>
        <v>1000</v>
      </c>
      <c r="P100" s="28">
        <f t="shared" si="120"/>
        <v>170</v>
      </c>
      <c r="Q100" s="28">
        <f t="shared" si="120"/>
        <v>1170</v>
      </c>
      <c r="R100" s="28">
        <f t="shared" si="120"/>
        <v>217.97</v>
      </c>
      <c r="S100" s="28">
        <f t="shared" si="120"/>
        <v>18</v>
      </c>
      <c r="T100" s="28">
        <f t="shared" si="120"/>
        <v>65.23</v>
      </c>
      <c r="U100" s="28">
        <f t="shared" si="120"/>
        <v>7.5</v>
      </c>
      <c r="V100" s="28">
        <f t="shared" si="120"/>
        <v>15.91</v>
      </c>
      <c r="W100" s="28">
        <f t="shared" si="120"/>
        <v>0</v>
      </c>
      <c r="X100" s="28">
        <f t="shared" si="120"/>
        <v>19.09</v>
      </c>
      <c r="Y100" s="28">
        <f t="shared" si="120"/>
        <v>0</v>
      </c>
      <c r="Z100" s="28">
        <f t="shared" si="120"/>
        <v>0</v>
      </c>
      <c r="AA100" s="28">
        <f t="shared" si="120"/>
        <v>0</v>
      </c>
      <c r="AB100" s="28">
        <f t="shared" si="120"/>
        <v>0</v>
      </c>
      <c r="AC100" s="28">
        <f t="shared" si="120"/>
        <v>0</v>
      </c>
      <c r="AD100" s="28">
        <f t="shared" si="120"/>
        <v>0</v>
      </c>
      <c r="AE100" s="28">
        <f t="shared" si="120"/>
        <v>0</v>
      </c>
      <c r="AF100" s="28">
        <f t="shared" si="120"/>
        <v>0</v>
      </c>
      <c r="AG100" s="28">
        <f t="shared" si="120"/>
        <v>0</v>
      </c>
      <c r="AH100" s="28">
        <f t="shared" si="120"/>
        <v>171.25</v>
      </c>
      <c r="AI100" s="28">
        <f t="shared" si="120"/>
        <v>30</v>
      </c>
      <c r="AJ100" s="28">
        <f t="shared" si="120"/>
        <v>51.25</v>
      </c>
      <c r="AK100" s="28">
        <f t="shared" si="120"/>
        <v>12.5</v>
      </c>
      <c r="AL100" s="28">
        <f t="shared" si="120"/>
        <v>12.5</v>
      </c>
      <c r="AM100" s="28">
        <f t="shared" si="120"/>
        <v>0</v>
      </c>
      <c r="AN100" s="28">
        <f t="shared" si="120"/>
        <v>15</v>
      </c>
      <c r="AO100" s="28">
        <f t="shared" si="120"/>
        <v>0</v>
      </c>
    </row>
    <row r="101" spans="1:41" ht="20.100000000000001" customHeight="1">
      <c r="A101" s="19">
        <v>8</v>
      </c>
      <c r="B101" s="20" t="s">
        <v>80</v>
      </c>
      <c r="C101" s="21">
        <v>575</v>
      </c>
      <c r="D101" s="21">
        <v>136</v>
      </c>
      <c r="E101" s="10">
        <f t="shared" ref="E101:E102" si="121">C101+D101</f>
        <v>711</v>
      </c>
      <c r="F101" s="21">
        <v>200</v>
      </c>
      <c r="G101" s="42">
        <v>25</v>
      </c>
      <c r="H101" s="10">
        <f t="shared" si="106"/>
        <v>225</v>
      </c>
      <c r="I101" s="21">
        <v>5</v>
      </c>
      <c r="J101" s="21">
        <v>1</v>
      </c>
      <c r="K101" s="10">
        <f t="shared" si="102"/>
        <v>6</v>
      </c>
      <c r="L101" s="42">
        <v>30</v>
      </c>
      <c r="M101" s="42">
        <v>1</v>
      </c>
      <c r="N101" s="10">
        <f t="shared" ref="N101:N182" si="122">L101+M101</f>
        <v>31</v>
      </c>
      <c r="O101" s="10">
        <f>C101+F101+I101+L101</f>
        <v>810</v>
      </c>
      <c r="P101" s="23">
        <f>D101+G101+J101+M101</f>
        <v>163</v>
      </c>
      <c r="Q101" s="10">
        <f t="shared" si="96"/>
        <v>973</v>
      </c>
      <c r="R101" s="73">
        <f t="shared" si="75"/>
        <v>182.97</v>
      </c>
      <c r="S101" s="73">
        <f t="shared" si="76"/>
        <v>20.399999999999999</v>
      </c>
      <c r="T101" s="73">
        <f t="shared" si="77"/>
        <v>63.64</v>
      </c>
      <c r="U101" s="73">
        <f t="shared" si="78"/>
        <v>3.75</v>
      </c>
      <c r="V101" s="73">
        <f t="shared" si="79"/>
        <v>1.59</v>
      </c>
      <c r="W101" s="73">
        <f t="shared" si="80"/>
        <v>0.15</v>
      </c>
      <c r="X101" s="73">
        <f t="shared" si="81"/>
        <v>9.5500000000000007</v>
      </c>
      <c r="Y101" s="73">
        <f t="shared" si="82"/>
        <v>0.15</v>
      </c>
      <c r="Z101" s="76"/>
      <c r="AA101" s="76"/>
      <c r="AB101" s="76"/>
      <c r="AC101" s="76"/>
      <c r="AD101" s="76"/>
      <c r="AE101" s="76"/>
      <c r="AF101" s="76"/>
      <c r="AG101" s="76"/>
      <c r="AH101" s="76">
        <f t="shared" si="107"/>
        <v>143.75</v>
      </c>
      <c r="AI101" s="76">
        <f t="shared" si="108"/>
        <v>34</v>
      </c>
      <c r="AJ101" s="76">
        <f t="shared" si="109"/>
        <v>50</v>
      </c>
      <c r="AK101" s="76">
        <f t="shared" si="110"/>
        <v>6.25</v>
      </c>
      <c r="AL101" s="76">
        <f t="shared" si="111"/>
        <v>1.25</v>
      </c>
      <c r="AM101" s="76">
        <f t="shared" si="112"/>
        <v>0.25</v>
      </c>
      <c r="AN101" s="76">
        <f t="shared" si="113"/>
        <v>7.5</v>
      </c>
      <c r="AO101" s="76">
        <f t="shared" si="114"/>
        <v>0.25</v>
      </c>
    </row>
    <row r="102" spans="1:41" ht="20.100000000000001" customHeight="1">
      <c r="A102" s="19">
        <v>9</v>
      </c>
      <c r="B102" s="20" t="s">
        <v>81</v>
      </c>
      <c r="C102" s="21">
        <v>130</v>
      </c>
      <c r="D102" s="21">
        <v>0</v>
      </c>
      <c r="E102" s="10">
        <f t="shared" si="121"/>
        <v>130</v>
      </c>
      <c r="F102" s="21">
        <v>75</v>
      </c>
      <c r="G102" s="42">
        <v>0</v>
      </c>
      <c r="H102" s="10">
        <f t="shared" si="106"/>
        <v>75</v>
      </c>
      <c r="I102" s="21">
        <v>20</v>
      </c>
      <c r="J102" s="21">
        <v>0</v>
      </c>
      <c r="K102" s="10">
        <f t="shared" si="102"/>
        <v>20</v>
      </c>
      <c r="L102" s="42">
        <v>26</v>
      </c>
      <c r="M102" s="42">
        <v>0</v>
      </c>
      <c r="N102" s="10">
        <f t="shared" si="122"/>
        <v>26</v>
      </c>
      <c r="O102" s="10">
        <f>C102+F102+I102+L102</f>
        <v>251</v>
      </c>
      <c r="P102" s="23">
        <f>D102+G102+J102+M102</f>
        <v>0</v>
      </c>
      <c r="Q102" s="10">
        <f t="shared" si="96"/>
        <v>251</v>
      </c>
      <c r="R102" s="73">
        <f t="shared" si="75"/>
        <v>41.37</v>
      </c>
      <c r="S102" s="73">
        <f t="shared" si="76"/>
        <v>0</v>
      </c>
      <c r="T102" s="73">
        <f t="shared" si="77"/>
        <v>23.87</v>
      </c>
      <c r="U102" s="73">
        <f t="shared" si="78"/>
        <v>0</v>
      </c>
      <c r="V102" s="73">
        <f t="shared" si="79"/>
        <v>6.36</v>
      </c>
      <c r="W102" s="73">
        <f t="shared" si="80"/>
        <v>0</v>
      </c>
      <c r="X102" s="73">
        <f t="shared" si="81"/>
        <v>8.27</v>
      </c>
      <c r="Y102" s="73">
        <f t="shared" si="82"/>
        <v>0</v>
      </c>
      <c r="Z102" s="76"/>
      <c r="AA102" s="76"/>
      <c r="AB102" s="76"/>
      <c r="AC102" s="76"/>
      <c r="AD102" s="76"/>
      <c r="AE102" s="76"/>
      <c r="AF102" s="76"/>
      <c r="AG102" s="76"/>
      <c r="AH102" s="76">
        <f t="shared" si="107"/>
        <v>32.5</v>
      </c>
      <c r="AI102" s="76">
        <f t="shared" si="108"/>
        <v>0</v>
      </c>
      <c r="AJ102" s="76">
        <f t="shared" si="109"/>
        <v>18.75</v>
      </c>
      <c r="AK102" s="76">
        <f t="shared" si="110"/>
        <v>0</v>
      </c>
      <c r="AL102" s="76">
        <f t="shared" si="111"/>
        <v>5</v>
      </c>
      <c r="AM102" s="76">
        <f t="shared" si="112"/>
        <v>0</v>
      </c>
      <c r="AN102" s="76">
        <f t="shared" si="113"/>
        <v>6.5</v>
      </c>
      <c r="AO102" s="76">
        <f t="shared" si="114"/>
        <v>0</v>
      </c>
    </row>
    <row r="103" spans="1:41" s="29" customFormat="1" ht="20.100000000000001" customHeight="1">
      <c r="A103" s="26"/>
      <c r="B103" s="27" t="s">
        <v>80</v>
      </c>
      <c r="C103" s="28">
        <f t="shared" ref="C103:K103" si="123">+C101+C102</f>
        <v>705</v>
      </c>
      <c r="D103" s="28">
        <f t="shared" si="123"/>
        <v>136</v>
      </c>
      <c r="E103" s="28">
        <f t="shared" si="123"/>
        <v>841</v>
      </c>
      <c r="F103" s="28">
        <f t="shared" si="123"/>
        <v>275</v>
      </c>
      <c r="G103" s="28">
        <f t="shared" si="123"/>
        <v>25</v>
      </c>
      <c r="H103" s="28">
        <f t="shared" si="123"/>
        <v>300</v>
      </c>
      <c r="I103" s="28">
        <f t="shared" si="123"/>
        <v>25</v>
      </c>
      <c r="J103" s="28">
        <f t="shared" si="123"/>
        <v>1</v>
      </c>
      <c r="K103" s="28">
        <f t="shared" si="123"/>
        <v>26</v>
      </c>
      <c r="L103" s="28">
        <f t="shared" ref="L103:AO103" si="124">+L101+L102</f>
        <v>56</v>
      </c>
      <c r="M103" s="28">
        <f t="shared" si="124"/>
        <v>1</v>
      </c>
      <c r="N103" s="28">
        <f t="shared" si="124"/>
        <v>57</v>
      </c>
      <c r="O103" s="28">
        <f t="shared" si="124"/>
        <v>1061</v>
      </c>
      <c r="P103" s="28">
        <f t="shared" si="124"/>
        <v>163</v>
      </c>
      <c r="Q103" s="28">
        <f t="shared" si="124"/>
        <v>1224</v>
      </c>
      <c r="R103" s="28">
        <f t="shared" si="124"/>
        <v>224.34</v>
      </c>
      <c r="S103" s="28">
        <f t="shared" si="124"/>
        <v>20.399999999999999</v>
      </c>
      <c r="T103" s="28">
        <f t="shared" si="124"/>
        <v>87.51</v>
      </c>
      <c r="U103" s="28">
        <f t="shared" si="124"/>
        <v>3.75</v>
      </c>
      <c r="V103" s="28">
        <f t="shared" si="124"/>
        <v>7.95</v>
      </c>
      <c r="W103" s="28">
        <f t="shared" si="124"/>
        <v>0.15</v>
      </c>
      <c r="X103" s="28">
        <f t="shared" si="124"/>
        <v>17.82</v>
      </c>
      <c r="Y103" s="28">
        <f t="shared" si="124"/>
        <v>0.15</v>
      </c>
      <c r="Z103" s="28">
        <f t="shared" si="124"/>
        <v>0</v>
      </c>
      <c r="AA103" s="28">
        <f t="shared" si="124"/>
        <v>0</v>
      </c>
      <c r="AB103" s="28">
        <f t="shared" si="124"/>
        <v>0</v>
      </c>
      <c r="AC103" s="28">
        <f t="shared" si="124"/>
        <v>0</v>
      </c>
      <c r="AD103" s="28">
        <f t="shared" si="124"/>
        <v>0</v>
      </c>
      <c r="AE103" s="28">
        <f t="shared" si="124"/>
        <v>0</v>
      </c>
      <c r="AF103" s="28">
        <f t="shared" si="124"/>
        <v>0</v>
      </c>
      <c r="AG103" s="28">
        <f t="shared" si="124"/>
        <v>0</v>
      </c>
      <c r="AH103" s="28">
        <f t="shared" si="124"/>
        <v>176.25</v>
      </c>
      <c r="AI103" s="28">
        <f t="shared" si="124"/>
        <v>34</v>
      </c>
      <c r="AJ103" s="28">
        <f t="shared" si="124"/>
        <v>68.75</v>
      </c>
      <c r="AK103" s="28">
        <f t="shared" si="124"/>
        <v>6.25</v>
      </c>
      <c r="AL103" s="28">
        <f t="shared" si="124"/>
        <v>6.25</v>
      </c>
      <c r="AM103" s="28">
        <f t="shared" si="124"/>
        <v>0.25</v>
      </c>
      <c r="AN103" s="28">
        <f t="shared" si="124"/>
        <v>14</v>
      </c>
      <c r="AO103" s="28">
        <f t="shared" si="124"/>
        <v>0.25</v>
      </c>
    </row>
    <row r="104" spans="1:41" ht="20.100000000000001" customHeight="1">
      <c r="A104" s="19">
        <v>10</v>
      </c>
      <c r="B104" s="20" t="s">
        <v>82</v>
      </c>
      <c r="C104" s="21">
        <v>325</v>
      </c>
      <c r="D104" s="21">
        <v>100</v>
      </c>
      <c r="E104" s="10">
        <f t="shared" ref="E104:E105" si="125">C104+D104</f>
        <v>425</v>
      </c>
      <c r="F104" s="21">
        <v>12</v>
      </c>
      <c r="G104" s="42">
        <v>0</v>
      </c>
      <c r="H104" s="10">
        <f t="shared" si="106"/>
        <v>12</v>
      </c>
      <c r="I104" s="21">
        <v>40</v>
      </c>
      <c r="J104" s="21">
        <v>2</v>
      </c>
      <c r="K104" s="10">
        <f t="shared" si="102"/>
        <v>42</v>
      </c>
      <c r="L104" s="42">
        <v>50</v>
      </c>
      <c r="M104" s="42">
        <v>2</v>
      </c>
      <c r="N104" s="10">
        <f t="shared" si="122"/>
        <v>52</v>
      </c>
      <c r="O104" s="10">
        <f>C104+F104+I104+L104</f>
        <v>427</v>
      </c>
      <c r="P104" s="23">
        <f>D104+G104+J104+M104</f>
        <v>104</v>
      </c>
      <c r="Q104" s="10">
        <f t="shared" si="96"/>
        <v>531</v>
      </c>
      <c r="R104" s="73">
        <f t="shared" si="75"/>
        <v>103.42</v>
      </c>
      <c r="S104" s="73">
        <f t="shared" si="76"/>
        <v>15</v>
      </c>
      <c r="T104" s="73">
        <f t="shared" si="77"/>
        <v>3.82</v>
      </c>
      <c r="U104" s="73">
        <f t="shared" si="78"/>
        <v>0</v>
      </c>
      <c r="V104" s="73">
        <f t="shared" si="79"/>
        <v>12.73</v>
      </c>
      <c r="W104" s="73">
        <f t="shared" si="80"/>
        <v>0.3</v>
      </c>
      <c r="X104" s="73">
        <f t="shared" si="81"/>
        <v>15.91</v>
      </c>
      <c r="Y104" s="73">
        <f t="shared" si="82"/>
        <v>0.3</v>
      </c>
      <c r="Z104" s="76"/>
      <c r="AA104" s="76"/>
      <c r="AB104" s="76"/>
      <c r="AC104" s="76"/>
      <c r="AD104" s="76"/>
      <c r="AE104" s="76"/>
      <c r="AF104" s="76"/>
      <c r="AG104" s="76"/>
      <c r="AH104" s="76">
        <f t="shared" si="107"/>
        <v>81.25</v>
      </c>
      <c r="AI104" s="76">
        <f t="shared" si="108"/>
        <v>25</v>
      </c>
      <c r="AJ104" s="76">
        <f t="shared" si="109"/>
        <v>3</v>
      </c>
      <c r="AK104" s="76">
        <f t="shared" si="110"/>
        <v>0</v>
      </c>
      <c r="AL104" s="76">
        <f t="shared" si="111"/>
        <v>10</v>
      </c>
      <c r="AM104" s="76">
        <f t="shared" si="112"/>
        <v>0.5</v>
      </c>
      <c r="AN104" s="76">
        <f t="shared" si="113"/>
        <v>12.5</v>
      </c>
      <c r="AO104" s="76">
        <f t="shared" si="114"/>
        <v>0.5</v>
      </c>
    </row>
    <row r="105" spans="1:41" ht="20.100000000000001" customHeight="1">
      <c r="A105" s="19">
        <v>11</v>
      </c>
      <c r="B105" s="20" t="s">
        <v>83</v>
      </c>
      <c r="C105" s="21">
        <v>150</v>
      </c>
      <c r="D105" s="21">
        <v>0</v>
      </c>
      <c r="E105" s="10">
        <f t="shared" si="125"/>
        <v>150</v>
      </c>
      <c r="F105" s="21">
        <v>100</v>
      </c>
      <c r="G105" s="42">
        <v>0</v>
      </c>
      <c r="H105" s="10">
        <f t="shared" si="106"/>
        <v>100</v>
      </c>
      <c r="I105" s="21">
        <v>5</v>
      </c>
      <c r="J105" s="21">
        <v>0</v>
      </c>
      <c r="K105" s="10">
        <f t="shared" si="102"/>
        <v>5</v>
      </c>
      <c r="L105" s="42">
        <v>250</v>
      </c>
      <c r="M105" s="42">
        <v>0</v>
      </c>
      <c r="N105" s="10">
        <f t="shared" si="122"/>
        <v>250</v>
      </c>
      <c r="O105" s="10">
        <f>C105+F105+I105+L105</f>
        <v>505</v>
      </c>
      <c r="P105" s="23">
        <f>D105+G105+J105+M105</f>
        <v>0</v>
      </c>
      <c r="Q105" s="10">
        <f t="shared" si="96"/>
        <v>505</v>
      </c>
      <c r="R105" s="73">
        <f t="shared" si="75"/>
        <v>47.73</v>
      </c>
      <c r="S105" s="73">
        <f t="shared" si="76"/>
        <v>0</v>
      </c>
      <c r="T105" s="73">
        <f t="shared" si="77"/>
        <v>31.82</v>
      </c>
      <c r="U105" s="73">
        <f t="shared" si="78"/>
        <v>0</v>
      </c>
      <c r="V105" s="73">
        <f t="shared" si="79"/>
        <v>1.59</v>
      </c>
      <c r="W105" s="73">
        <f t="shared" si="80"/>
        <v>0</v>
      </c>
      <c r="X105" s="73">
        <f t="shared" si="81"/>
        <v>79.55</v>
      </c>
      <c r="Y105" s="73">
        <f t="shared" si="82"/>
        <v>0</v>
      </c>
      <c r="Z105" s="76"/>
      <c r="AA105" s="76"/>
      <c r="AB105" s="76"/>
      <c r="AC105" s="76"/>
      <c r="AD105" s="76"/>
      <c r="AE105" s="76"/>
      <c r="AF105" s="76"/>
      <c r="AG105" s="76"/>
      <c r="AH105" s="76">
        <f t="shared" si="107"/>
        <v>37.5</v>
      </c>
      <c r="AI105" s="76">
        <f t="shared" si="108"/>
        <v>0</v>
      </c>
      <c r="AJ105" s="76">
        <f t="shared" si="109"/>
        <v>25</v>
      </c>
      <c r="AK105" s="76">
        <f t="shared" si="110"/>
        <v>0</v>
      </c>
      <c r="AL105" s="76">
        <f t="shared" si="111"/>
        <v>1.25</v>
      </c>
      <c r="AM105" s="76">
        <f t="shared" si="112"/>
        <v>0</v>
      </c>
      <c r="AN105" s="76">
        <f t="shared" si="113"/>
        <v>62.5</v>
      </c>
      <c r="AO105" s="76">
        <f t="shared" si="114"/>
        <v>0</v>
      </c>
    </row>
    <row r="106" spans="1:41" s="29" customFormat="1" ht="20.100000000000001" customHeight="1">
      <c r="A106" s="26"/>
      <c r="B106" s="27" t="s">
        <v>82</v>
      </c>
      <c r="C106" s="28">
        <f t="shared" ref="C106:K106" si="126">+C104+C105</f>
        <v>475</v>
      </c>
      <c r="D106" s="28">
        <f t="shared" si="126"/>
        <v>100</v>
      </c>
      <c r="E106" s="28">
        <f t="shared" si="126"/>
        <v>575</v>
      </c>
      <c r="F106" s="28">
        <f t="shared" si="126"/>
        <v>112</v>
      </c>
      <c r="G106" s="28">
        <f t="shared" si="126"/>
        <v>0</v>
      </c>
      <c r="H106" s="28">
        <f t="shared" si="126"/>
        <v>112</v>
      </c>
      <c r="I106" s="28">
        <f t="shared" si="126"/>
        <v>45</v>
      </c>
      <c r="J106" s="28">
        <f t="shared" si="126"/>
        <v>2</v>
      </c>
      <c r="K106" s="28">
        <f t="shared" si="126"/>
        <v>47</v>
      </c>
      <c r="L106" s="28">
        <f t="shared" ref="L106:AO106" si="127">+L104+L105</f>
        <v>300</v>
      </c>
      <c r="M106" s="28">
        <f t="shared" si="127"/>
        <v>2</v>
      </c>
      <c r="N106" s="28">
        <f t="shared" si="127"/>
        <v>302</v>
      </c>
      <c r="O106" s="28">
        <f t="shared" si="127"/>
        <v>932</v>
      </c>
      <c r="P106" s="28">
        <f t="shared" si="127"/>
        <v>104</v>
      </c>
      <c r="Q106" s="28">
        <f t="shared" si="127"/>
        <v>1036</v>
      </c>
      <c r="R106" s="28">
        <f t="shared" si="127"/>
        <v>151.15</v>
      </c>
      <c r="S106" s="28">
        <f t="shared" si="127"/>
        <v>15</v>
      </c>
      <c r="T106" s="28">
        <f t="shared" si="127"/>
        <v>35.64</v>
      </c>
      <c r="U106" s="28">
        <f t="shared" si="127"/>
        <v>0</v>
      </c>
      <c r="V106" s="28">
        <f t="shared" si="127"/>
        <v>14.32</v>
      </c>
      <c r="W106" s="28">
        <f t="shared" si="127"/>
        <v>0.3</v>
      </c>
      <c r="X106" s="28">
        <f t="shared" si="127"/>
        <v>95.46</v>
      </c>
      <c r="Y106" s="28">
        <f t="shared" si="127"/>
        <v>0.3</v>
      </c>
      <c r="Z106" s="28">
        <f t="shared" si="127"/>
        <v>0</v>
      </c>
      <c r="AA106" s="28">
        <f t="shared" si="127"/>
        <v>0</v>
      </c>
      <c r="AB106" s="28">
        <f t="shared" si="127"/>
        <v>0</v>
      </c>
      <c r="AC106" s="28">
        <f t="shared" si="127"/>
        <v>0</v>
      </c>
      <c r="AD106" s="28">
        <f t="shared" si="127"/>
        <v>0</v>
      </c>
      <c r="AE106" s="28">
        <f t="shared" si="127"/>
        <v>0</v>
      </c>
      <c r="AF106" s="28">
        <f t="shared" si="127"/>
        <v>0</v>
      </c>
      <c r="AG106" s="28">
        <f t="shared" si="127"/>
        <v>0</v>
      </c>
      <c r="AH106" s="28">
        <f t="shared" si="127"/>
        <v>118.75</v>
      </c>
      <c r="AI106" s="28">
        <f t="shared" si="127"/>
        <v>25</v>
      </c>
      <c r="AJ106" s="28">
        <f t="shared" si="127"/>
        <v>28</v>
      </c>
      <c r="AK106" s="28">
        <f t="shared" si="127"/>
        <v>0</v>
      </c>
      <c r="AL106" s="28">
        <f t="shared" si="127"/>
        <v>11.25</v>
      </c>
      <c r="AM106" s="28">
        <f t="shared" si="127"/>
        <v>0.5</v>
      </c>
      <c r="AN106" s="28">
        <f t="shared" si="127"/>
        <v>75</v>
      </c>
      <c r="AO106" s="28">
        <f t="shared" si="127"/>
        <v>0.5</v>
      </c>
    </row>
    <row r="107" spans="1:41" ht="20.100000000000001" customHeight="1">
      <c r="A107" s="19">
        <v>12</v>
      </c>
      <c r="B107" s="20" t="s">
        <v>84</v>
      </c>
      <c r="C107" s="21">
        <v>1250</v>
      </c>
      <c r="D107" s="21">
        <v>285</v>
      </c>
      <c r="E107" s="10">
        <f t="shared" ref="E107:E108" si="128">C107+D107</f>
        <v>1535</v>
      </c>
      <c r="F107" s="21">
        <v>140</v>
      </c>
      <c r="G107" s="42">
        <v>0</v>
      </c>
      <c r="H107" s="10">
        <f t="shared" si="106"/>
        <v>140</v>
      </c>
      <c r="I107" s="21">
        <v>150</v>
      </c>
      <c r="J107" s="21">
        <v>0</v>
      </c>
      <c r="K107" s="10">
        <f t="shared" si="102"/>
        <v>150</v>
      </c>
      <c r="L107" s="42">
        <v>150</v>
      </c>
      <c r="M107" s="42">
        <v>0</v>
      </c>
      <c r="N107" s="10">
        <f t="shared" si="122"/>
        <v>150</v>
      </c>
      <c r="O107" s="10">
        <f>C107+F107+I107+L107</f>
        <v>1690</v>
      </c>
      <c r="P107" s="23">
        <f>D107+G107+J107+M107</f>
        <v>285</v>
      </c>
      <c r="Q107" s="10">
        <f t="shared" si="96"/>
        <v>1975</v>
      </c>
      <c r="R107" s="73">
        <f>ROUND(C107*31.82%,2)-0.06</f>
        <v>397.69</v>
      </c>
      <c r="S107" s="73">
        <f t="shared" si="76"/>
        <v>42.75</v>
      </c>
      <c r="T107" s="73">
        <f t="shared" si="77"/>
        <v>44.55</v>
      </c>
      <c r="U107" s="73">
        <f t="shared" si="78"/>
        <v>0</v>
      </c>
      <c r="V107" s="73">
        <f>ROUND(I107*31.82%,2)+0.02</f>
        <v>47.75</v>
      </c>
      <c r="W107" s="73">
        <f t="shared" si="80"/>
        <v>0</v>
      </c>
      <c r="X107" s="73">
        <f>ROUND(L107*31.82%,2)+0.04</f>
        <v>47.769999999999996</v>
      </c>
      <c r="Y107" s="73">
        <f t="shared" si="82"/>
        <v>0</v>
      </c>
      <c r="Z107" s="76"/>
      <c r="AA107" s="76"/>
      <c r="AB107" s="76"/>
      <c r="AC107" s="76"/>
      <c r="AD107" s="76"/>
      <c r="AE107" s="76"/>
      <c r="AF107" s="76"/>
      <c r="AG107" s="76"/>
      <c r="AH107" s="76">
        <f t="shared" si="107"/>
        <v>312.5</v>
      </c>
      <c r="AI107" s="76">
        <f t="shared" si="108"/>
        <v>71.25</v>
      </c>
      <c r="AJ107" s="76">
        <f t="shared" si="109"/>
        <v>35</v>
      </c>
      <c r="AK107" s="76">
        <f t="shared" si="110"/>
        <v>0</v>
      </c>
      <c r="AL107" s="76">
        <f t="shared" si="111"/>
        <v>37.5</v>
      </c>
      <c r="AM107" s="76">
        <f t="shared" si="112"/>
        <v>0</v>
      </c>
      <c r="AN107" s="76">
        <f t="shared" si="113"/>
        <v>37.5</v>
      </c>
      <c r="AO107" s="76">
        <f t="shared" si="114"/>
        <v>0</v>
      </c>
    </row>
    <row r="108" spans="1:41" ht="20.100000000000001" customHeight="1">
      <c r="A108" s="19">
        <v>13</v>
      </c>
      <c r="B108" s="34" t="s">
        <v>85</v>
      </c>
      <c r="C108" s="21">
        <v>310</v>
      </c>
      <c r="D108" s="21">
        <v>17</v>
      </c>
      <c r="E108" s="10">
        <f t="shared" si="128"/>
        <v>327</v>
      </c>
      <c r="F108" s="21">
        <v>150</v>
      </c>
      <c r="G108" s="42">
        <v>3</v>
      </c>
      <c r="H108" s="10">
        <f t="shared" si="106"/>
        <v>153</v>
      </c>
      <c r="I108" s="21">
        <v>40</v>
      </c>
      <c r="J108" s="21">
        <v>3</v>
      </c>
      <c r="K108" s="10">
        <f t="shared" si="102"/>
        <v>43</v>
      </c>
      <c r="L108" s="42">
        <v>60</v>
      </c>
      <c r="M108" s="42">
        <v>2</v>
      </c>
      <c r="N108" s="10">
        <f t="shared" si="122"/>
        <v>62</v>
      </c>
      <c r="O108" s="10">
        <f>C108+F108+I108+L108</f>
        <v>560</v>
      </c>
      <c r="P108" s="23">
        <f>D108+G108+J108+M108</f>
        <v>25</v>
      </c>
      <c r="Q108" s="10">
        <f t="shared" si="96"/>
        <v>585</v>
      </c>
      <c r="R108" s="73">
        <f t="shared" si="75"/>
        <v>98.64</v>
      </c>
      <c r="S108" s="73">
        <f t="shared" si="76"/>
        <v>2.5499999999999998</v>
      </c>
      <c r="T108" s="73">
        <f t="shared" si="77"/>
        <v>47.73</v>
      </c>
      <c r="U108" s="73">
        <f t="shared" si="78"/>
        <v>0.45</v>
      </c>
      <c r="V108" s="73">
        <f t="shared" si="79"/>
        <v>12.73</v>
      </c>
      <c r="W108" s="73">
        <f t="shared" si="80"/>
        <v>0.45</v>
      </c>
      <c r="X108" s="73">
        <f t="shared" si="81"/>
        <v>19.09</v>
      </c>
      <c r="Y108" s="73">
        <f t="shared" si="82"/>
        <v>0.3</v>
      </c>
      <c r="Z108" s="76"/>
      <c r="AA108" s="76"/>
      <c r="AB108" s="76"/>
      <c r="AC108" s="76"/>
      <c r="AD108" s="76"/>
      <c r="AE108" s="76"/>
      <c r="AF108" s="76"/>
      <c r="AG108" s="76"/>
      <c r="AH108" s="76">
        <f t="shared" si="107"/>
        <v>77.5</v>
      </c>
      <c r="AI108" s="76">
        <f t="shared" si="108"/>
        <v>4.25</v>
      </c>
      <c r="AJ108" s="76">
        <f t="shared" si="109"/>
        <v>37.5</v>
      </c>
      <c r="AK108" s="76">
        <f t="shared" si="110"/>
        <v>0.75</v>
      </c>
      <c r="AL108" s="76">
        <f t="shared" si="111"/>
        <v>10</v>
      </c>
      <c r="AM108" s="76">
        <f t="shared" si="112"/>
        <v>0.75</v>
      </c>
      <c r="AN108" s="76">
        <f t="shared" si="113"/>
        <v>15</v>
      </c>
      <c r="AO108" s="76">
        <f t="shared" si="114"/>
        <v>0.5</v>
      </c>
    </row>
    <row r="109" spans="1:41" s="29" customFormat="1" ht="20.100000000000001" customHeight="1">
      <c r="A109" s="26"/>
      <c r="B109" s="27" t="s">
        <v>84</v>
      </c>
      <c r="C109" s="28">
        <f t="shared" ref="C109:E109" si="129">+C107+C108</f>
        <v>1560</v>
      </c>
      <c r="D109" s="28">
        <f t="shared" si="129"/>
        <v>302</v>
      </c>
      <c r="E109" s="28">
        <f t="shared" si="129"/>
        <v>1862</v>
      </c>
      <c r="F109" s="28">
        <f t="shared" ref="F109:J109" si="130">+F107+F108</f>
        <v>290</v>
      </c>
      <c r="G109" s="28">
        <f t="shared" si="130"/>
        <v>3</v>
      </c>
      <c r="H109" s="28">
        <f t="shared" si="130"/>
        <v>293</v>
      </c>
      <c r="I109" s="28">
        <f t="shared" si="130"/>
        <v>190</v>
      </c>
      <c r="J109" s="28">
        <f t="shared" si="130"/>
        <v>3</v>
      </c>
      <c r="K109" s="28">
        <f>+K107+K108</f>
        <v>193</v>
      </c>
      <c r="L109" s="28">
        <f t="shared" ref="L109:AO109" si="131">+L107+L108</f>
        <v>210</v>
      </c>
      <c r="M109" s="28">
        <f t="shared" si="131"/>
        <v>2</v>
      </c>
      <c r="N109" s="28">
        <f t="shared" si="131"/>
        <v>212</v>
      </c>
      <c r="O109" s="28">
        <f t="shared" si="131"/>
        <v>2250</v>
      </c>
      <c r="P109" s="28">
        <f t="shared" si="131"/>
        <v>310</v>
      </c>
      <c r="Q109" s="28">
        <f t="shared" si="131"/>
        <v>2560</v>
      </c>
      <c r="R109" s="28">
        <f t="shared" si="131"/>
        <v>496.33</v>
      </c>
      <c r="S109" s="28">
        <f t="shared" si="131"/>
        <v>45.3</v>
      </c>
      <c r="T109" s="28">
        <f t="shared" si="131"/>
        <v>92.28</v>
      </c>
      <c r="U109" s="28">
        <f t="shared" si="131"/>
        <v>0.45</v>
      </c>
      <c r="V109" s="28">
        <f t="shared" si="131"/>
        <v>60.480000000000004</v>
      </c>
      <c r="W109" s="28">
        <f t="shared" si="131"/>
        <v>0.45</v>
      </c>
      <c r="X109" s="28">
        <f t="shared" si="131"/>
        <v>66.86</v>
      </c>
      <c r="Y109" s="28">
        <f t="shared" si="131"/>
        <v>0.3</v>
      </c>
      <c r="Z109" s="28">
        <f t="shared" si="131"/>
        <v>0</v>
      </c>
      <c r="AA109" s="28">
        <f t="shared" si="131"/>
        <v>0</v>
      </c>
      <c r="AB109" s="28">
        <f t="shared" si="131"/>
        <v>0</v>
      </c>
      <c r="AC109" s="28">
        <f t="shared" si="131"/>
        <v>0</v>
      </c>
      <c r="AD109" s="28">
        <f t="shared" si="131"/>
        <v>0</v>
      </c>
      <c r="AE109" s="28">
        <f t="shared" si="131"/>
        <v>0</v>
      </c>
      <c r="AF109" s="28">
        <f t="shared" si="131"/>
        <v>0</v>
      </c>
      <c r="AG109" s="28">
        <f t="shared" si="131"/>
        <v>0</v>
      </c>
      <c r="AH109" s="28">
        <f t="shared" si="131"/>
        <v>390</v>
      </c>
      <c r="AI109" s="28">
        <f t="shared" si="131"/>
        <v>75.5</v>
      </c>
      <c r="AJ109" s="28">
        <f t="shared" si="131"/>
        <v>72.5</v>
      </c>
      <c r="AK109" s="28">
        <f t="shared" si="131"/>
        <v>0.75</v>
      </c>
      <c r="AL109" s="28">
        <f t="shared" si="131"/>
        <v>47.5</v>
      </c>
      <c r="AM109" s="28">
        <f t="shared" si="131"/>
        <v>0.75</v>
      </c>
      <c r="AN109" s="28">
        <f t="shared" si="131"/>
        <v>52.5</v>
      </c>
      <c r="AO109" s="28">
        <f t="shared" si="131"/>
        <v>0.5</v>
      </c>
    </row>
    <row r="110" spans="1:41" s="29" customFormat="1" ht="20.100000000000001" customHeight="1">
      <c r="A110" s="19">
        <v>14</v>
      </c>
      <c r="B110" s="20" t="s">
        <v>86</v>
      </c>
      <c r="C110" s="21">
        <v>470</v>
      </c>
      <c r="D110" s="21">
        <v>140</v>
      </c>
      <c r="E110" s="10">
        <f t="shared" ref="E110:E111" si="132">C110+D110</f>
        <v>610</v>
      </c>
      <c r="F110" s="21">
        <v>70</v>
      </c>
      <c r="G110" s="42">
        <v>0</v>
      </c>
      <c r="H110" s="10">
        <f t="shared" si="106"/>
        <v>70</v>
      </c>
      <c r="I110" s="21">
        <v>30</v>
      </c>
      <c r="J110" s="21">
        <v>0</v>
      </c>
      <c r="K110" s="10">
        <f t="shared" si="102"/>
        <v>30</v>
      </c>
      <c r="L110" s="42">
        <v>50</v>
      </c>
      <c r="M110" s="42">
        <v>0</v>
      </c>
      <c r="N110" s="10">
        <f t="shared" si="122"/>
        <v>50</v>
      </c>
      <c r="O110" s="10">
        <f>C110+F110+I110+L110</f>
        <v>620</v>
      </c>
      <c r="P110" s="23">
        <f>D110+G110+J110+M110</f>
        <v>140</v>
      </c>
      <c r="Q110" s="10">
        <f t="shared" si="96"/>
        <v>760</v>
      </c>
      <c r="R110" s="73">
        <f t="shared" si="75"/>
        <v>149.55000000000001</v>
      </c>
      <c r="S110" s="73">
        <f t="shared" si="76"/>
        <v>21</v>
      </c>
      <c r="T110" s="73">
        <f t="shared" si="77"/>
        <v>22.27</v>
      </c>
      <c r="U110" s="73">
        <f t="shared" si="78"/>
        <v>0</v>
      </c>
      <c r="V110" s="73">
        <f t="shared" si="79"/>
        <v>9.5500000000000007</v>
      </c>
      <c r="W110" s="73">
        <f t="shared" si="80"/>
        <v>0</v>
      </c>
      <c r="X110" s="73">
        <f t="shared" si="81"/>
        <v>15.91</v>
      </c>
      <c r="Y110" s="73">
        <f t="shared" si="82"/>
        <v>0</v>
      </c>
      <c r="Z110" s="79"/>
      <c r="AA110" s="79"/>
      <c r="AB110" s="79"/>
      <c r="AC110" s="79"/>
      <c r="AD110" s="79"/>
      <c r="AE110" s="79"/>
      <c r="AF110" s="79"/>
      <c r="AG110" s="79"/>
      <c r="AH110" s="76">
        <f t="shared" si="107"/>
        <v>117.5</v>
      </c>
      <c r="AI110" s="76">
        <f t="shared" si="108"/>
        <v>35</v>
      </c>
      <c r="AJ110" s="76">
        <f t="shared" si="109"/>
        <v>17.5</v>
      </c>
      <c r="AK110" s="76">
        <f t="shared" si="110"/>
        <v>0</v>
      </c>
      <c r="AL110" s="76">
        <f t="shared" si="111"/>
        <v>7.5</v>
      </c>
      <c r="AM110" s="76">
        <f t="shared" si="112"/>
        <v>0</v>
      </c>
      <c r="AN110" s="76">
        <f t="shared" si="113"/>
        <v>12.5</v>
      </c>
      <c r="AO110" s="76">
        <f t="shared" si="114"/>
        <v>0</v>
      </c>
    </row>
    <row r="111" spans="1:41" ht="20.100000000000001" customHeight="1">
      <c r="A111" s="19">
        <v>15</v>
      </c>
      <c r="B111" s="20" t="s">
        <v>87</v>
      </c>
      <c r="C111" s="21">
        <v>105</v>
      </c>
      <c r="D111" s="21">
        <v>0</v>
      </c>
      <c r="E111" s="10">
        <f t="shared" si="132"/>
        <v>105</v>
      </c>
      <c r="F111" s="21">
        <v>55</v>
      </c>
      <c r="G111" s="42">
        <v>0</v>
      </c>
      <c r="H111" s="10">
        <f t="shared" si="106"/>
        <v>55</v>
      </c>
      <c r="I111" s="21">
        <v>11</v>
      </c>
      <c r="J111" s="21">
        <v>0</v>
      </c>
      <c r="K111" s="10">
        <f t="shared" si="102"/>
        <v>11</v>
      </c>
      <c r="L111" s="42">
        <v>30</v>
      </c>
      <c r="M111" s="42">
        <v>0</v>
      </c>
      <c r="N111" s="10">
        <f t="shared" si="122"/>
        <v>30</v>
      </c>
      <c r="O111" s="10">
        <f>C111+F111+I111+L111</f>
        <v>201</v>
      </c>
      <c r="P111" s="23">
        <f>D111+G111+J111+M111</f>
        <v>0</v>
      </c>
      <c r="Q111" s="10">
        <f t="shared" si="96"/>
        <v>201</v>
      </c>
      <c r="R111" s="73">
        <f t="shared" si="75"/>
        <v>33.409999999999997</v>
      </c>
      <c r="S111" s="73">
        <f t="shared" si="76"/>
        <v>0</v>
      </c>
      <c r="T111" s="73">
        <f t="shared" si="77"/>
        <v>17.5</v>
      </c>
      <c r="U111" s="73">
        <f t="shared" si="78"/>
        <v>0</v>
      </c>
      <c r="V111" s="73">
        <f t="shared" si="79"/>
        <v>3.5</v>
      </c>
      <c r="W111" s="73">
        <f t="shared" si="80"/>
        <v>0</v>
      </c>
      <c r="X111" s="73">
        <f t="shared" si="81"/>
        <v>9.5500000000000007</v>
      </c>
      <c r="Y111" s="73">
        <f t="shared" si="82"/>
        <v>0</v>
      </c>
      <c r="Z111" s="76"/>
      <c r="AA111" s="76"/>
      <c r="AB111" s="76"/>
      <c r="AC111" s="76"/>
      <c r="AD111" s="76"/>
      <c r="AE111" s="76"/>
      <c r="AF111" s="76"/>
      <c r="AG111" s="76"/>
      <c r="AH111" s="76">
        <f t="shared" si="107"/>
        <v>26.25</v>
      </c>
      <c r="AI111" s="76">
        <f t="shared" si="108"/>
        <v>0</v>
      </c>
      <c r="AJ111" s="76">
        <f t="shared" si="109"/>
        <v>13.75</v>
      </c>
      <c r="AK111" s="76">
        <f t="shared" si="110"/>
        <v>0</v>
      </c>
      <c r="AL111" s="76">
        <f t="shared" si="111"/>
        <v>2.75</v>
      </c>
      <c r="AM111" s="76">
        <f t="shared" si="112"/>
        <v>0</v>
      </c>
      <c r="AN111" s="76">
        <f t="shared" si="113"/>
        <v>7.5</v>
      </c>
      <c r="AO111" s="76">
        <f t="shared" si="114"/>
        <v>0</v>
      </c>
    </row>
    <row r="112" spans="1:41" s="29" customFormat="1" ht="20.100000000000001" customHeight="1">
      <c r="A112" s="26"/>
      <c r="B112" s="27" t="s">
        <v>86</v>
      </c>
      <c r="C112" s="28">
        <f t="shared" ref="C112:H112" si="133">+C110+C111</f>
        <v>575</v>
      </c>
      <c r="D112" s="28">
        <f t="shared" si="133"/>
        <v>140</v>
      </c>
      <c r="E112" s="28">
        <f t="shared" si="133"/>
        <v>715</v>
      </c>
      <c r="F112" s="28">
        <f t="shared" si="133"/>
        <v>125</v>
      </c>
      <c r="G112" s="28">
        <f t="shared" si="133"/>
        <v>0</v>
      </c>
      <c r="H112" s="28">
        <f t="shared" si="133"/>
        <v>125</v>
      </c>
      <c r="I112" s="28">
        <f t="shared" ref="I112:AO112" si="134">+I110+I111</f>
        <v>41</v>
      </c>
      <c r="J112" s="28">
        <f t="shared" si="134"/>
        <v>0</v>
      </c>
      <c r="K112" s="28">
        <f t="shared" si="134"/>
        <v>41</v>
      </c>
      <c r="L112" s="28">
        <f t="shared" si="134"/>
        <v>80</v>
      </c>
      <c r="M112" s="28">
        <f t="shared" si="134"/>
        <v>0</v>
      </c>
      <c r="N112" s="28">
        <f t="shared" si="134"/>
        <v>80</v>
      </c>
      <c r="O112" s="28">
        <f t="shared" si="134"/>
        <v>821</v>
      </c>
      <c r="P112" s="28">
        <f t="shared" si="134"/>
        <v>140</v>
      </c>
      <c r="Q112" s="28">
        <f t="shared" si="134"/>
        <v>961</v>
      </c>
      <c r="R112" s="28">
        <f t="shared" si="134"/>
        <v>182.96</v>
      </c>
      <c r="S112" s="28">
        <f t="shared" si="134"/>
        <v>21</v>
      </c>
      <c r="T112" s="28">
        <f t="shared" si="134"/>
        <v>39.769999999999996</v>
      </c>
      <c r="U112" s="28">
        <f t="shared" si="134"/>
        <v>0</v>
      </c>
      <c r="V112" s="28">
        <f t="shared" si="134"/>
        <v>13.05</v>
      </c>
      <c r="W112" s="28">
        <f t="shared" si="134"/>
        <v>0</v>
      </c>
      <c r="X112" s="28">
        <f t="shared" si="134"/>
        <v>25.46</v>
      </c>
      <c r="Y112" s="28">
        <f t="shared" si="134"/>
        <v>0</v>
      </c>
      <c r="Z112" s="28">
        <f t="shared" si="134"/>
        <v>0</v>
      </c>
      <c r="AA112" s="28">
        <f t="shared" si="134"/>
        <v>0</v>
      </c>
      <c r="AB112" s="28">
        <f t="shared" si="134"/>
        <v>0</v>
      </c>
      <c r="AC112" s="28">
        <f t="shared" si="134"/>
        <v>0</v>
      </c>
      <c r="AD112" s="28">
        <f t="shared" si="134"/>
        <v>0</v>
      </c>
      <c r="AE112" s="28">
        <f t="shared" si="134"/>
        <v>0</v>
      </c>
      <c r="AF112" s="28">
        <f t="shared" si="134"/>
        <v>0</v>
      </c>
      <c r="AG112" s="28">
        <f t="shared" si="134"/>
        <v>0</v>
      </c>
      <c r="AH112" s="28">
        <f t="shared" si="134"/>
        <v>143.75</v>
      </c>
      <c r="AI112" s="28">
        <f t="shared" si="134"/>
        <v>35</v>
      </c>
      <c r="AJ112" s="28">
        <f t="shared" si="134"/>
        <v>31.25</v>
      </c>
      <c r="AK112" s="28">
        <f t="shared" si="134"/>
        <v>0</v>
      </c>
      <c r="AL112" s="28">
        <f t="shared" si="134"/>
        <v>10.25</v>
      </c>
      <c r="AM112" s="28">
        <f t="shared" si="134"/>
        <v>0</v>
      </c>
      <c r="AN112" s="28">
        <f t="shared" si="134"/>
        <v>20</v>
      </c>
      <c r="AO112" s="28">
        <f t="shared" si="134"/>
        <v>0</v>
      </c>
    </row>
    <row r="113" spans="1:41" ht="20.100000000000001" customHeight="1">
      <c r="A113" s="19">
        <v>16</v>
      </c>
      <c r="B113" s="34" t="s">
        <v>88</v>
      </c>
      <c r="C113" s="21">
        <v>510</v>
      </c>
      <c r="D113" s="21">
        <v>130</v>
      </c>
      <c r="E113" s="10">
        <f t="shared" ref="E113:E114" si="135">C113+D113</f>
        <v>640</v>
      </c>
      <c r="F113" s="21">
        <v>15</v>
      </c>
      <c r="G113" s="42">
        <v>0</v>
      </c>
      <c r="H113" s="10">
        <f t="shared" si="106"/>
        <v>15</v>
      </c>
      <c r="I113" s="21">
        <v>10</v>
      </c>
      <c r="J113" s="21">
        <v>2.5</v>
      </c>
      <c r="K113" s="10">
        <f t="shared" si="102"/>
        <v>12.5</v>
      </c>
      <c r="L113" s="42">
        <v>50</v>
      </c>
      <c r="M113" s="42">
        <v>0</v>
      </c>
      <c r="N113" s="10">
        <f t="shared" si="122"/>
        <v>50</v>
      </c>
      <c r="O113" s="10">
        <f>C113+F113+I113+L113</f>
        <v>585</v>
      </c>
      <c r="P113" s="23">
        <f>D113+G113+J113+M113</f>
        <v>132.5</v>
      </c>
      <c r="Q113" s="10">
        <f t="shared" si="96"/>
        <v>717.5</v>
      </c>
      <c r="R113" s="73">
        <f t="shared" si="75"/>
        <v>162.28</v>
      </c>
      <c r="S113" s="73">
        <f t="shared" si="76"/>
        <v>19.5</v>
      </c>
      <c r="T113" s="73">
        <f t="shared" si="77"/>
        <v>4.7699999999999996</v>
      </c>
      <c r="U113" s="73">
        <f t="shared" si="78"/>
        <v>0</v>
      </c>
      <c r="V113" s="73">
        <f t="shared" si="79"/>
        <v>3.18</v>
      </c>
      <c r="W113" s="73">
        <f t="shared" si="80"/>
        <v>0.38</v>
      </c>
      <c r="X113" s="73">
        <f t="shared" si="81"/>
        <v>15.91</v>
      </c>
      <c r="Y113" s="73">
        <f t="shared" si="82"/>
        <v>0</v>
      </c>
      <c r="Z113" s="76"/>
      <c r="AA113" s="76"/>
      <c r="AB113" s="76"/>
      <c r="AC113" s="76"/>
      <c r="AD113" s="76"/>
      <c r="AE113" s="76"/>
      <c r="AF113" s="76"/>
      <c r="AG113" s="76"/>
      <c r="AH113" s="76">
        <f t="shared" si="107"/>
        <v>127.5</v>
      </c>
      <c r="AI113" s="76">
        <f t="shared" si="108"/>
        <v>32.5</v>
      </c>
      <c r="AJ113" s="76">
        <f t="shared" si="109"/>
        <v>3.75</v>
      </c>
      <c r="AK113" s="76">
        <f t="shared" si="110"/>
        <v>0</v>
      </c>
      <c r="AL113" s="76">
        <f t="shared" si="111"/>
        <v>2.5</v>
      </c>
      <c r="AM113" s="76">
        <f t="shared" si="112"/>
        <v>0.63</v>
      </c>
      <c r="AN113" s="76">
        <f t="shared" si="113"/>
        <v>12.5</v>
      </c>
      <c r="AO113" s="76">
        <f t="shared" si="114"/>
        <v>0</v>
      </c>
    </row>
    <row r="114" spans="1:41" ht="20.100000000000001" customHeight="1">
      <c r="A114" s="19">
        <v>17</v>
      </c>
      <c r="B114" s="20" t="s">
        <v>89</v>
      </c>
      <c r="C114" s="21">
        <v>275</v>
      </c>
      <c r="D114" s="21">
        <v>0</v>
      </c>
      <c r="E114" s="10">
        <f t="shared" si="135"/>
        <v>275</v>
      </c>
      <c r="F114" s="21">
        <v>100</v>
      </c>
      <c r="G114" s="42">
        <v>6</v>
      </c>
      <c r="H114" s="10">
        <f t="shared" si="106"/>
        <v>106</v>
      </c>
      <c r="I114" s="21">
        <v>10</v>
      </c>
      <c r="J114" s="21">
        <v>2.5</v>
      </c>
      <c r="K114" s="10">
        <f t="shared" si="102"/>
        <v>12.5</v>
      </c>
      <c r="L114" s="42">
        <v>20</v>
      </c>
      <c r="M114" s="42">
        <v>0</v>
      </c>
      <c r="N114" s="10">
        <f t="shared" si="122"/>
        <v>20</v>
      </c>
      <c r="O114" s="10">
        <f>C114+F114+I114+L114</f>
        <v>405</v>
      </c>
      <c r="P114" s="23">
        <f>D114+G114+J114+M114</f>
        <v>8.5</v>
      </c>
      <c r="Q114" s="10">
        <f t="shared" si="96"/>
        <v>413.5</v>
      </c>
      <c r="R114" s="73">
        <f t="shared" si="75"/>
        <v>87.51</v>
      </c>
      <c r="S114" s="73">
        <f t="shared" si="76"/>
        <v>0</v>
      </c>
      <c r="T114" s="73">
        <f t="shared" si="77"/>
        <v>31.82</v>
      </c>
      <c r="U114" s="73">
        <f t="shared" si="78"/>
        <v>0.9</v>
      </c>
      <c r="V114" s="73">
        <f t="shared" si="79"/>
        <v>3.18</v>
      </c>
      <c r="W114" s="73">
        <f t="shared" si="80"/>
        <v>0.38</v>
      </c>
      <c r="X114" s="73">
        <f t="shared" si="81"/>
        <v>6.36</v>
      </c>
      <c r="Y114" s="73">
        <f t="shared" si="82"/>
        <v>0</v>
      </c>
      <c r="Z114" s="76"/>
      <c r="AA114" s="76"/>
      <c r="AB114" s="76"/>
      <c r="AC114" s="76"/>
      <c r="AD114" s="76"/>
      <c r="AE114" s="76"/>
      <c r="AF114" s="76"/>
      <c r="AG114" s="76"/>
      <c r="AH114" s="76">
        <f t="shared" si="107"/>
        <v>68.75</v>
      </c>
      <c r="AI114" s="76">
        <f t="shared" si="108"/>
        <v>0</v>
      </c>
      <c r="AJ114" s="76">
        <f t="shared" si="109"/>
        <v>25</v>
      </c>
      <c r="AK114" s="76">
        <f t="shared" si="110"/>
        <v>1.5</v>
      </c>
      <c r="AL114" s="76">
        <f t="shared" si="111"/>
        <v>2.5</v>
      </c>
      <c r="AM114" s="76">
        <f t="shared" si="112"/>
        <v>0.63</v>
      </c>
      <c r="AN114" s="76">
        <f t="shared" si="113"/>
        <v>5</v>
      </c>
      <c r="AO114" s="76">
        <f t="shared" si="114"/>
        <v>0</v>
      </c>
    </row>
    <row r="115" spans="1:41" s="29" customFormat="1" ht="20.100000000000001" customHeight="1">
      <c r="A115" s="26"/>
      <c r="B115" s="37" t="s">
        <v>88</v>
      </c>
      <c r="C115" s="28">
        <f t="shared" ref="C115:K115" si="136">+C113+C114</f>
        <v>785</v>
      </c>
      <c r="D115" s="28">
        <f t="shared" si="136"/>
        <v>130</v>
      </c>
      <c r="E115" s="28">
        <f t="shared" si="136"/>
        <v>915</v>
      </c>
      <c r="F115" s="28">
        <f t="shared" si="136"/>
        <v>115</v>
      </c>
      <c r="G115" s="28">
        <f t="shared" si="136"/>
        <v>6</v>
      </c>
      <c r="H115" s="28">
        <f t="shared" si="136"/>
        <v>121</v>
      </c>
      <c r="I115" s="28">
        <f t="shared" si="136"/>
        <v>20</v>
      </c>
      <c r="J115" s="28">
        <f t="shared" si="136"/>
        <v>5</v>
      </c>
      <c r="K115" s="28">
        <f t="shared" si="136"/>
        <v>25</v>
      </c>
      <c r="L115" s="28">
        <f t="shared" ref="L115:AO115" si="137">+L113+L114</f>
        <v>70</v>
      </c>
      <c r="M115" s="28">
        <f t="shared" si="137"/>
        <v>0</v>
      </c>
      <c r="N115" s="28">
        <f t="shared" si="137"/>
        <v>70</v>
      </c>
      <c r="O115" s="28">
        <f t="shared" si="137"/>
        <v>990</v>
      </c>
      <c r="P115" s="28">
        <f t="shared" si="137"/>
        <v>141</v>
      </c>
      <c r="Q115" s="28">
        <f t="shared" si="137"/>
        <v>1131</v>
      </c>
      <c r="R115" s="28">
        <f t="shared" si="137"/>
        <v>249.79000000000002</v>
      </c>
      <c r="S115" s="28">
        <f t="shared" si="137"/>
        <v>19.5</v>
      </c>
      <c r="T115" s="28">
        <f t="shared" si="137"/>
        <v>36.590000000000003</v>
      </c>
      <c r="U115" s="28">
        <f t="shared" si="137"/>
        <v>0.9</v>
      </c>
      <c r="V115" s="28">
        <f t="shared" si="137"/>
        <v>6.36</v>
      </c>
      <c r="W115" s="28">
        <f t="shared" si="137"/>
        <v>0.76</v>
      </c>
      <c r="X115" s="28">
        <f t="shared" si="137"/>
        <v>22.27</v>
      </c>
      <c r="Y115" s="28">
        <f t="shared" si="137"/>
        <v>0</v>
      </c>
      <c r="Z115" s="28">
        <f t="shared" si="137"/>
        <v>0</v>
      </c>
      <c r="AA115" s="28">
        <f t="shared" si="137"/>
        <v>0</v>
      </c>
      <c r="AB115" s="28">
        <f t="shared" si="137"/>
        <v>0</v>
      </c>
      <c r="AC115" s="28">
        <f t="shared" si="137"/>
        <v>0</v>
      </c>
      <c r="AD115" s="28">
        <f t="shared" si="137"/>
        <v>0</v>
      </c>
      <c r="AE115" s="28">
        <f t="shared" si="137"/>
        <v>0</v>
      </c>
      <c r="AF115" s="28">
        <f t="shared" si="137"/>
        <v>0</v>
      </c>
      <c r="AG115" s="28">
        <f t="shared" si="137"/>
        <v>0</v>
      </c>
      <c r="AH115" s="28">
        <f t="shared" si="137"/>
        <v>196.25</v>
      </c>
      <c r="AI115" s="28">
        <f t="shared" si="137"/>
        <v>32.5</v>
      </c>
      <c r="AJ115" s="28">
        <f t="shared" si="137"/>
        <v>28.75</v>
      </c>
      <c r="AK115" s="28">
        <f t="shared" si="137"/>
        <v>1.5</v>
      </c>
      <c r="AL115" s="28">
        <f t="shared" si="137"/>
        <v>5</v>
      </c>
      <c r="AM115" s="28">
        <f t="shared" si="137"/>
        <v>1.26</v>
      </c>
      <c r="AN115" s="28">
        <f t="shared" si="137"/>
        <v>17.5</v>
      </c>
      <c r="AO115" s="28">
        <f t="shared" si="137"/>
        <v>0</v>
      </c>
    </row>
    <row r="116" spans="1:41" ht="20.100000000000001" customHeight="1">
      <c r="A116" s="19">
        <v>18</v>
      </c>
      <c r="B116" s="20" t="s">
        <v>90</v>
      </c>
      <c r="C116" s="21">
        <v>250</v>
      </c>
      <c r="D116" s="21">
        <v>75</v>
      </c>
      <c r="E116" s="10">
        <f t="shared" ref="E116:E118" si="138">C116+D116</f>
        <v>325</v>
      </c>
      <c r="F116" s="21">
        <v>0</v>
      </c>
      <c r="G116" s="42">
        <v>0</v>
      </c>
      <c r="H116" s="10">
        <f t="shared" si="106"/>
        <v>0</v>
      </c>
      <c r="I116" s="21">
        <v>0</v>
      </c>
      <c r="J116" s="21">
        <v>0</v>
      </c>
      <c r="K116" s="10">
        <f t="shared" si="102"/>
        <v>0</v>
      </c>
      <c r="L116" s="42">
        <v>10</v>
      </c>
      <c r="M116" s="42">
        <v>0</v>
      </c>
      <c r="N116" s="10">
        <f t="shared" si="122"/>
        <v>10</v>
      </c>
      <c r="O116" s="10">
        <f t="shared" ref="O116:P118" si="139">C116+F116+I116+L116</f>
        <v>260</v>
      </c>
      <c r="P116" s="23">
        <f t="shared" si="139"/>
        <v>75</v>
      </c>
      <c r="Q116" s="10">
        <f t="shared" si="96"/>
        <v>335</v>
      </c>
      <c r="R116" s="73">
        <f t="shared" si="75"/>
        <v>79.55</v>
      </c>
      <c r="S116" s="73">
        <f t="shared" si="76"/>
        <v>11.25</v>
      </c>
      <c r="T116" s="73">
        <f t="shared" si="77"/>
        <v>0</v>
      </c>
      <c r="U116" s="73">
        <f t="shared" si="78"/>
        <v>0</v>
      </c>
      <c r="V116" s="73">
        <f t="shared" si="79"/>
        <v>0</v>
      </c>
      <c r="W116" s="73">
        <f t="shared" si="80"/>
        <v>0</v>
      </c>
      <c r="X116" s="73">
        <f t="shared" si="81"/>
        <v>3.18</v>
      </c>
      <c r="Y116" s="73">
        <f t="shared" si="82"/>
        <v>0</v>
      </c>
      <c r="Z116" s="76"/>
      <c r="AA116" s="76"/>
      <c r="AB116" s="76"/>
      <c r="AC116" s="76"/>
      <c r="AD116" s="76"/>
      <c r="AE116" s="76"/>
      <c r="AF116" s="76"/>
      <c r="AG116" s="76"/>
      <c r="AH116" s="76">
        <f t="shared" si="107"/>
        <v>62.5</v>
      </c>
      <c r="AI116" s="76">
        <f t="shared" si="108"/>
        <v>18.75</v>
      </c>
      <c r="AJ116" s="76">
        <f t="shared" si="109"/>
        <v>0</v>
      </c>
      <c r="AK116" s="76">
        <f t="shared" si="110"/>
        <v>0</v>
      </c>
      <c r="AL116" s="76">
        <f t="shared" si="111"/>
        <v>0</v>
      </c>
      <c r="AM116" s="76">
        <f t="shared" si="112"/>
        <v>0</v>
      </c>
      <c r="AN116" s="76">
        <f t="shared" si="113"/>
        <v>2.5</v>
      </c>
      <c r="AO116" s="76">
        <f t="shared" si="114"/>
        <v>0</v>
      </c>
    </row>
    <row r="117" spans="1:41" ht="20.100000000000001" customHeight="1">
      <c r="A117" s="19">
        <v>19</v>
      </c>
      <c r="B117" s="20" t="s">
        <v>91</v>
      </c>
      <c r="C117" s="21">
        <v>155</v>
      </c>
      <c r="D117" s="21">
        <v>20</v>
      </c>
      <c r="E117" s="10">
        <f t="shared" si="138"/>
        <v>175</v>
      </c>
      <c r="F117" s="21">
        <v>0</v>
      </c>
      <c r="G117" s="42">
        <v>0</v>
      </c>
      <c r="H117" s="10">
        <f t="shared" si="106"/>
        <v>0</v>
      </c>
      <c r="I117" s="21">
        <v>10</v>
      </c>
      <c r="J117" s="21">
        <v>0</v>
      </c>
      <c r="K117" s="10">
        <f t="shared" si="102"/>
        <v>10</v>
      </c>
      <c r="L117" s="42">
        <v>20</v>
      </c>
      <c r="M117" s="42">
        <v>10</v>
      </c>
      <c r="N117" s="10">
        <f t="shared" si="122"/>
        <v>30</v>
      </c>
      <c r="O117" s="10">
        <f t="shared" si="139"/>
        <v>185</v>
      </c>
      <c r="P117" s="23">
        <f t="shared" si="139"/>
        <v>30</v>
      </c>
      <c r="Q117" s="10">
        <f t="shared" si="96"/>
        <v>215</v>
      </c>
      <c r="R117" s="73">
        <f t="shared" si="75"/>
        <v>49.32</v>
      </c>
      <c r="S117" s="73">
        <f t="shared" si="76"/>
        <v>3</v>
      </c>
      <c r="T117" s="73">
        <f t="shared" si="77"/>
        <v>0</v>
      </c>
      <c r="U117" s="73">
        <f t="shared" si="78"/>
        <v>0</v>
      </c>
      <c r="V117" s="73">
        <f t="shared" si="79"/>
        <v>3.18</v>
      </c>
      <c r="W117" s="73">
        <f t="shared" si="80"/>
        <v>0</v>
      </c>
      <c r="X117" s="73">
        <f t="shared" si="81"/>
        <v>6.36</v>
      </c>
      <c r="Y117" s="73">
        <f t="shared" si="82"/>
        <v>1.5</v>
      </c>
      <c r="Z117" s="76"/>
      <c r="AA117" s="76"/>
      <c r="AB117" s="76"/>
      <c r="AC117" s="76"/>
      <c r="AD117" s="76"/>
      <c r="AE117" s="76"/>
      <c r="AF117" s="76"/>
      <c r="AG117" s="76"/>
      <c r="AH117" s="76">
        <f t="shared" si="107"/>
        <v>38.75</v>
      </c>
      <c r="AI117" s="76">
        <f t="shared" si="108"/>
        <v>5</v>
      </c>
      <c r="AJ117" s="76">
        <f t="shared" si="109"/>
        <v>0</v>
      </c>
      <c r="AK117" s="76">
        <f t="shared" si="110"/>
        <v>0</v>
      </c>
      <c r="AL117" s="76">
        <f t="shared" si="111"/>
        <v>2.5</v>
      </c>
      <c r="AM117" s="76">
        <f t="shared" si="112"/>
        <v>0</v>
      </c>
      <c r="AN117" s="76">
        <f t="shared" si="113"/>
        <v>5</v>
      </c>
      <c r="AO117" s="76">
        <f t="shared" si="114"/>
        <v>2.5</v>
      </c>
    </row>
    <row r="118" spans="1:41" ht="20.100000000000001" customHeight="1">
      <c r="A118" s="19">
        <v>20</v>
      </c>
      <c r="B118" s="20" t="s">
        <v>92</v>
      </c>
      <c r="C118" s="21">
        <v>125</v>
      </c>
      <c r="D118" s="21">
        <v>5</v>
      </c>
      <c r="E118" s="10">
        <f t="shared" si="138"/>
        <v>130</v>
      </c>
      <c r="F118" s="21">
        <v>70</v>
      </c>
      <c r="G118" s="42">
        <v>6</v>
      </c>
      <c r="H118" s="10">
        <f t="shared" si="106"/>
        <v>76</v>
      </c>
      <c r="I118" s="21">
        <v>10</v>
      </c>
      <c r="J118" s="21">
        <v>0</v>
      </c>
      <c r="K118" s="10">
        <f t="shared" si="102"/>
        <v>10</v>
      </c>
      <c r="L118" s="42">
        <v>20</v>
      </c>
      <c r="M118" s="42">
        <v>0</v>
      </c>
      <c r="N118" s="10">
        <f t="shared" si="122"/>
        <v>20</v>
      </c>
      <c r="O118" s="10">
        <f t="shared" si="139"/>
        <v>225</v>
      </c>
      <c r="P118" s="23">
        <f t="shared" si="139"/>
        <v>11</v>
      </c>
      <c r="Q118" s="10">
        <f t="shared" si="96"/>
        <v>236</v>
      </c>
      <c r="R118" s="73">
        <f t="shared" si="75"/>
        <v>39.78</v>
      </c>
      <c r="S118" s="73">
        <f t="shared" si="76"/>
        <v>0.75</v>
      </c>
      <c r="T118" s="73">
        <f t="shared" si="77"/>
        <v>22.27</v>
      </c>
      <c r="U118" s="73">
        <f t="shared" si="78"/>
        <v>0.9</v>
      </c>
      <c r="V118" s="73">
        <f t="shared" si="79"/>
        <v>3.18</v>
      </c>
      <c r="W118" s="73">
        <f t="shared" si="80"/>
        <v>0</v>
      </c>
      <c r="X118" s="73">
        <f t="shared" si="81"/>
        <v>6.36</v>
      </c>
      <c r="Y118" s="73">
        <f t="shared" si="82"/>
        <v>0</v>
      </c>
      <c r="Z118" s="76"/>
      <c r="AA118" s="76"/>
      <c r="AB118" s="76"/>
      <c r="AC118" s="76"/>
      <c r="AD118" s="76"/>
      <c r="AE118" s="76"/>
      <c r="AF118" s="76"/>
      <c r="AG118" s="76"/>
      <c r="AH118" s="76">
        <f t="shared" si="107"/>
        <v>31.25</v>
      </c>
      <c r="AI118" s="76">
        <f t="shared" si="108"/>
        <v>1.25</v>
      </c>
      <c r="AJ118" s="76">
        <f t="shared" si="109"/>
        <v>17.5</v>
      </c>
      <c r="AK118" s="76">
        <f t="shared" si="110"/>
        <v>1.5</v>
      </c>
      <c r="AL118" s="76">
        <f t="shared" si="111"/>
        <v>2.5</v>
      </c>
      <c r="AM118" s="76">
        <f t="shared" si="112"/>
        <v>0</v>
      </c>
      <c r="AN118" s="76">
        <f t="shared" si="113"/>
        <v>5</v>
      </c>
      <c r="AO118" s="76">
        <f t="shared" si="114"/>
        <v>0</v>
      </c>
    </row>
    <row r="119" spans="1:41" s="29" customFormat="1" ht="19.5" customHeight="1">
      <c r="A119" s="26"/>
      <c r="B119" s="27" t="s">
        <v>91</v>
      </c>
      <c r="C119" s="28">
        <f t="shared" ref="C119:K119" si="140">+C117+C118</f>
        <v>280</v>
      </c>
      <c r="D119" s="28">
        <f t="shared" si="140"/>
        <v>25</v>
      </c>
      <c r="E119" s="28">
        <f t="shared" si="140"/>
        <v>305</v>
      </c>
      <c r="F119" s="28">
        <f t="shared" si="140"/>
        <v>70</v>
      </c>
      <c r="G119" s="28">
        <f t="shared" si="140"/>
        <v>6</v>
      </c>
      <c r="H119" s="28">
        <f t="shared" si="140"/>
        <v>76</v>
      </c>
      <c r="I119" s="28">
        <f t="shared" si="140"/>
        <v>20</v>
      </c>
      <c r="J119" s="28">
        <f t="shared" si="140"/>
        <v>0</v>
      </c>
      <c r="K119" s="28">
        <f t="shared" si="140"/>
        <v>20</v>
      </c>
      <c r="L119" s="28">
        <f t="shared" ref="L119:AO119" si="141">+L117+L118</f>
        <v>40</v>
      </c>
      <c r="M119" s="28">
        <f t="shared" si="141"/>
        <v>10</v>
      </c>
      <c r="N119" s="28">
        <f t="shared" si="141"/>
        <v>50</v>
      </c>
      <c r="O119" s="28">
        <f t="shared" si="141"/>
        <v>410</v>
      </c>
      <c r="P119" s="28">
        <f t="shared" si="141"/>
        <v>41</v>
      </c>
      <c r="Q119" s="28">
        <f t="shared" si="141"/>
        <v>451</v>
      </c>
      <c r="R119" s="28">
        <f t="shared" si="141"/>
        <v>89.1</v>
      </c>
      <c r="S119" s="28">
        <f t="shared" si="141"/>
        <v>3.75</v>
      </c>
      <c r="T119" s="28">
        <f t="shared" si="141"/>
        <v>22.27</v>
      </c>
      <c r="U119" s="28">
        <f t="shared" si="141"/>
        <v>0.9</v>
      </c>
      <c r="V119" s="28">
        <f t="shared" si="141"/>
        <v>6.36</v>
      </c>
      <c r="W119" s="28">
        <f t="shared" si="141"/>
        <v>0</v>
      </c>
      <c r="X119" s="28">
        <f t="shared" si="141"/>
        <v>12.72</v>
      </c>
      <c r="Y119" s="28">
        <f t="shared" si="141"/>
        <v>1.5</v>
      </c>
      <c r="Z119" s="28">
        <f t="shared" si="141"/>
        <v>0</v>
      </c>
      <c r="AA119" s="28">
        <f t="shared" si="141"/>
        <v>0</v>
      </c>
      <c r="AB119" s="28">
        <f t="shared" si="141"/>
        <v>0</v>
      </c>
      <c r="AC119" s="28">
        <f t="shared" si="141"/>
        <v>0</v>
      </c>
      <c r="AD119" s="28">
        <f t="shared" si="141"/>
        <v>0</v>
      </c>
      <c r="AE119" s="28">
        <f t="shared" si="141"/>
        <v>0</v>
      </c>
      <c r="AF119" s="28">
        <f t="shared" si="141"/>
        <v>0</v>
      </c>
      <c r="AG119" s="28">
        <f t="shared" si="141"/>
        <v>0</v>
      </c>
      <c r="AH119" s="28">
        <f t="shared" si="141"/>
        <v>70</v>
      </c>
      <c r="AI119" s="28">
        <f t="shared" si="141"/>
        <v>6.25</v>
      </c>
      <c r="AJ119" s="28">
        <f t="shared" si="141"/>
        <v>17.5</v>
      </c>
      <c r="AK119" s="28">
        <f t="shared" si="141"/>
        <v>1.5</v>
      </c>
      <c r="AL119" s="28">
        <f t="shared" si="141"/>
        <v>5</v>
      </c>
      <c r="AM119" s="28">
        <f t="shared" si="141"/>
        <v>0</v>
      </c>
      <c r="AN119" s="28">
        <f t="shared" si="141"/>
        <v>10</v>
      </c>
      <c r="AO119" s="28">
        <f t="shared" si="141"/>
        <v>2.5</v>
      </c>
    </row>
    <row r="120" spans="1:41" ht="20.100000000000001" customHeight="1">
      <c r="A120" s="19">
        <v>21</v>
      </c>
      <c r="B120" s="20" t="s">
        <v>93</v>
      </c>
      <c r="C120" s="21">
        <v>238</v>
      </c>
      <c r="D120" s="21">
        <v>80</v>
      </c>
      <c r="E120" s="10">
        <f t="shared" ref="E120:E123" si="142">C120+D120</f>
        <v>318</v>
      </c>
      <c r="F120" s="21">
        <v>150</v>
      </c>
      <c r="G120" s="42">
        <v>100</v>
      </c>
      <c r="H120" s="10">
        <f t="shared" si="106"/>
        <v>250</v>
      </c>
      <c r="I120" s="21">
        <v>15</v>
      </c>
      <c r="J120" s="21">
        <v>4</v>
      </c>
      <c r="K120" s="10">
        <f t="shared" si="102"/>
        <v>19</v>
      </c>
      <c r="L120" s="42">
        <v>20</v>
      </c>
      <c r="M120" s="42">
        <v>2</v>
      </c>
      <c r="N120" s="10">
        <f t="shared" si="122"/>
        <v>22</v>
      </c>
      <c r="O120" s="10">
        <f t="shared" ref="O120:P123" si="143">C120+F120+I120+L120</f>
        <v>423</v>
      </c>
      <c r="P120" s="23">
        <f t="shared" si="143"/>
        <v>186</v>
      </c>
      <c r="Q120" s="10">
        <f t="shared" si="96"/>
        <v>609</v>
      </c>
      <c r="R120" s="73">
        <f t="shared" si="75"/>
        <v>75.73</v>
      </c>
      <c r="S120" s="73">
        <f t="shared" si="76"/>
        <v>12</v>
      </c>
      <c r="T120" s="73">
        <f t="shared" si="77"/>
        <v>47.73</v>
      </c>
      <c r="U120" s="73">
        <f t="shared" si="78"/>
        <v>15</v>
      </c>
      <c r="V120" s="73">
        <f t="shared" si="79"/>
        <v>4.7699999999999996</v>
      </c>
      <c r="W120" s="73">
        <f>ROUND(J120*15%,2)-0.01</f>
        <v>0.59</v>
      </c>
      <c r="X120" s="73">
        <f t="shared" si="81"/>
        <v>6.36</v>
      </c>
      <c r="Y120" s="73">
        <f t="shared" si="82"/>
        <v>0.3</v>
      </c>
      <c r="Z120" s="76"/>
      <c r="AA120" s="76"/>
      <c r="AB120" s="76"/>
      <c r="AC120" s="76"/>
      <c r="AD120" s="76"/>
      <c r="AE120" s="76"/>
      <c r="AF120" s="76"/>
      <c r="AG120" s="76"/>
      <c r="AH120" s="76">
        <f t="shared" si="107"/>
        <v>59.5</v>
      </c>
      <c r="AI120" s="76">
        <f t="shared" si="108"/>
        <v>20</v>
      </c>
      <c r="AJ120" s="76">
        <f t="shared" si="109"/>
        <v>37.5</v>
      </c>
      <c r="AK120" s="76">
        <f t="shared" si="110"/>
        <v>25</v>
      </c>
      <c r="AL120" s="76">
        <f t="shared" si="111"/>
        <v>3.75</v>
      </c>
      <c r="AM120" s="76">
        <f t="shared" si="112"/>
        <v>1</v>
      </c>
      <c r="AN120" s="76">
        <f t="shared" si="113"/>
        <v>5</v>
      </c>
      <c r="AO120" s="76">
        <f t="shared" si="114"/>
        <v>0.5</v>
      </c>
    </row>
    <row r="121" spans="1:41" ht="20.100000000000001" customHeight="1">
      <c r="A121" s="19">
        <v>22</v>
      </c>
      <c r="B121" s="20" t="s">
        <v>94</v>
      </c>
      <c r="C121" s="21">
        <v>225</v>
      </c>
      <c r="D121" s="21">
        <v>75</v>
      </c>
      <c r="E121" s="10">
        <f t="shared" si="142"/>
        <v>300</v>
      </c>
      <c r="F121" s="21">
        <v>0</v>
      </c>
      <c r="G121" s="42">
        <v>0</v>
      </c>
      <c r="H121" s="10">
        <f t="shared" si="106"/>
        <v>0</v>
      </c>
      <c r="I121" s="21">
        <v>5</v>
      </c>
      <c r="J121" s="21">
        <v>2</v>
      </c>
      <c r="K121" s="10">
        <f t="shared" si="102"/>
        <v>7</v>
      </c>
      <c r="L121" s="42">
        <v>50</v>
      </c>
      <c r="M121" s="42">
        <v>0</v>
      </c>
      <c r="N121" s="10">
        <f t="shared" si="122"/>
        <v>50</v>
      </c>
      <c r="O121" s="10">
        <f t="shared" si="143"/>
        <v>280</v>
      </c>
      <c r="P121" s="23">
        <f t="shared" si="143"/>
        <v>77</v>
      </c>
      <c r="Q121" s="10">
        <f t="shared" si="96"/>
        <v>357</v>
      </c>
      <c r="R121" s="73">
        <f t="shared" si="75"/>
        <v>71.599999999999994</v>
      </c>
      <c r="S121" s="73">
        <f t="shared" si="76"/>
        <v>11.25</v>
      </c>
      <c r="T121" s="73">
        <f t="shared" si="77"/>
        <v>0</v>
      </c>
      <c r="U121" s="73">
        <f t="shared" si="78"/>
        <v>0</v>
      </c>
      <c r="V121" s="73">
        <f t="shared" si="79"/>
        <v>1.59</v>
      </c>
      <c r="W121" s="73">
        <f t="shared" si="80"/>
        <v>0.3</v>
      </c>
      <c r="X121" s="73">
        <f t="shared" si="81"/>
        <v>15.91</v>
      </c>
      <c r="Y121" s="73">
        <f t="shared" si="82"/>
        <v>0</v>
      </c>
      <c r="Z121" s="76"/>
      <c r="AA121" s="76"/>
      <c r="AB121" s="76"/>
      <c r="AC121" s="76"/>
      <c r="AD121" s="76"/>
      <c r="AE121" s="76"/>
      <c r="AF121" s="76"/>
      <c r="AG121" s="76"/>
      <c r="AH121" s="76">
        <f t="shared" si="107"/>
        <v>56.25</v>
      </c>
      <c r="AI121" s="76">
        <f t="shared" si="108"/>
        <v>18.75</v>
      </c>
      <c r="AJ121" s="76">
        <f t="shared" si="109"/>
        <v>0</v>
      </c>
      <c r="AK121" s="76">
        <f t="shared" si="110"/>
        <v>0</v>
      </c>
      <c r="AL121" s="76">
        <f t="shared" si="111"/>
        <v>1.25</v>
      </c>
      <c r="AM121" s="76">
        <f t="shared" si="112"/>
        <v>0.5</v>
      </c>
      <c r="AN121" s="76">
        <f t="shared" si="113"/>
        <v>12.5</v>
      </c>
      <c r="AO121" s="76">
        <f t="shared" si="114"/>
        <v>0</v>
      </c>
    </row>
    <row r="122" spans="1:41" ht="20.100000000000001" customHeight="1">
      <c r="A122" s="19">
        <v>23</v>
      </c>
      <c r="B122" s="20" t="s">
        <v>95</v>
      </c>
      <c r="C122" s="21">
        <v>190</v>
      </c>
      <c r="D122" s="21">
        <v>80</v>
      </c>
      <c r="E122" s="10">
        <f t="shared" si="142"/>
        <v>270</v>
      </c>
      <c r="F122" s="21">
        <v>0</v>
      </c>
      <c r="G122" s="42">
        <v>0</v>
      </c>
      <c r="H122" s="10">
        <f t="shared" si="106"/>
        <v>0</v>
      </c>
      <c r="I122" s="21">
        <v>10</v>
      </c>
      <c r="J122" s="21">
        <v>0</v>
      </c>
      <c r="K122" s="10">
        <f t="shared" si="102"/>
        <v>10</v>
      </c>
      <c r="L122" s="42">
        <v>20</v>
      </c>
      <c r="M122" s="42">
        <v>1</v>
      </c>
      <c r="N122" s="10">
        <f t="shared" si="122"/>
        <v>21</v>
      </c>
      <c r="O122" s="10">
        <f t="shared" si="143"/>
        <v>220</v>
      </c>
      <c r="P122" s="23">
        <f t="shared" si="143"/>
        <v>81</v>
      </c>
      <c r="Q122" s="10">
        <f t="shared" si="96"/>
        <v>301</v>
      </c>
      <c r="R122" s="73">
        <f t="shared" si="75"/>
        <v>60.46</v>
      </c>
      <c r="S122" s="73">
        <f t="shared" si="76"/>
        <v>12</v>
      </c>
      <c r="T122" s="73">
        <f t="shared" si="77"/>
        <v>0</v>
      </c>
      <c r="U122" s="73">
        <f t="shared" si="78"/>
        <v>0</v>
      </c>
      <c r="V122" s="73">
        <f t="shared" si="79"/>
        <v>3.18</v>
      </c>
      <c r="W122" s="73">
        <f t="shared" si="80"/>
        <v>0</v>
      </c>
      <c r="X122" s="73">
        <f t="shared" si="81"/>
        <v>6.36</v>
      </c>
      <c r="Y122" s="73">
        <f t="shared" si="82"/>
        <v>0.15</v>
      </c>
      <c r="Z122" s="76"/>
      <c r="AA122" s="76"/>
      <c r="AB122" s="76"/>
      <c r="AC122" s="76"/>
      <c r="AD122" s="76"/>
      <c r="AE122" s="76"/>
      <c r="AF122" s="76"/>
      <c r="AG122" s="76"/>
      <c r="AH122" s="76">
        <f t="shared" si="107"/>
        <v>47.5</v>
      </c>
      <c r="AI122" s="76">
        <f t="shared" si="108"/>
        <v>20</v>
      </c>
      <c r="AJ122" s="76">
        <f t="shared" si="109"/>
        <v>0</v>
      </c>
      <c r="AK122" s="76">
        <f t="shared" si="110"/>
        <v>0</v>
      </c>
      <c r="AL122" s="76">
        <f t="shared" si="111"/>
        <v>2.5</v>
      </c>
      <c r="AM122" s="76">
        <f t="shared" si="112"/>
        <v>0</v>
      </c>
      <c r="AN122" s="76">
        <f t="shared" si="113"/>
        <v>5</v>
      </c>
      <c r="AO122" s="76">
        <f t="shared" si="114"/>
        <v>0.25</v>
      </c>
    </row>
    <row r="123" spans="1:41" ht="20.100000000000001" customHeight="1">
      <c r="A123" s="19">
        <v>24</v>
      </c>
      <c r="B123" s="20" t="s">
        <v>96</v>
      </c>
      <c r="C123" s="21">
        <v>125</v>
      </c>
      <c r="D123" s="21">
        <v>8</v>
      </c>
      <c r="E123" s="10">
        <f t="shared" si="142"/>
        <v>133</v>
      </c>
      <c r="F123" s="21">
        <v>35</v>
      </c>
      <c r="G123" s="42">
        <v>12</v>
      </c>
      <c r="H123" s="10">
        <f t="shared" si="106"/>
        <v>47</v>
      </c>
      <c r="I123" s="21">
        <v>10</v>
      </c>
      <c r="J123" s="21">
        <v>0</v>
      </c>
      <c r="K123" s="10">
        <f t="shared" si="102"/>
        <v>10</v>
      </c>
      <c r="L123" s="42">
        <v>28</v>
      </c>
      <c r="M123" s="42">
        <v>1</v>
      </c>
      <c r="N123" s="10">
        <f t="shared" si="122"/>
        <v>29</v>
      </c>
      <c r="O123" s="10">
        <f t="shared" si="143"/>
        <v>198</v>
      </c>
      <c r="P123" s="23">
        <f t="shared" si="143"/>
        <v>21</v>
      </c>
      <c r="Q123" s="10">
        <f t="shared" si="96"/>
        <v>219</v>
      </c>
      <c r="R123" s="73">
        <f t="shared" si="75"/>
        <v>39.78</v>
      </c>
      <c r="S123" s="73">
        <f t="shared" si="76"/>
        <v>1.2</v>
      </c>
      <c r="T123" s="73">
        <f t="shared" si="77"/>
        <v>11.14</v>
      </c>
      <c r="U123" s="73">
        <f t="shared" si="78"/>
        <v>1.8</v>
      </c>
      <c r="V123" s="73">
        <f t="shared" si="79"/>
        <v>3.18</v>
      </c>
      <c r="W123" s="73">
        <f t="shared" si="80"/>
        <v>0</v>
      </c>
      <c r="X123" s="73">
        <f t="shared" si="81"/>
        <v>8.91</v>
      </c>
      <c r="Y123" s="73">
        <f t="shared" si="82"/>
        <v>0.15</v>
      </c>
      <c r="Z123" s="76"/>
      <c r="AA123" s="76"/>
      <c r="AB123" s="76"/>
      <c r="AC123" s="76"/>
      <c r="AD123" s="76"/>
      <c r="AE123" s="76"/>
      <c r="AF123" s="76"/>
      <c r="AG123" s="76"/>
      <c r="AH123" s="76">
        <f t="shared" si="107"/>
        <v>31.25</v>
      </c>
      <c r="AI123" s="76">
        <f t="shared" si="108"/>
        <v>2</v>
      </c>
      <c r="AJ123" s="76">
        <f t="shared" si="109"/>
        <v>8.75</v>
      </c>
      <c r="AK123" s="76">
        <f t="shared" si="110"/>
        <v>3</v>
      </c>
      <c r="AL123" s="76">
        <f t="shared" si="111"/>
        <v>2.5</v>
      </c>
      <c r="AM123" s="76">
        <f t="shared" si="112"/>
        <v>0</v>
      </c>
      <c r="AN123" s="76">
        <f t="shared" si="113"/>
        <v>7</v>
      </c>
      <c r="AO123" s="76">
        <f t="shared" si="114"/>
        <v>0.25</v>
      </c>
    </row>
    <row r="124" spans="1:41" s="29" customFormat="1" ht="20.100000000000001" customHeight="1">
      <c r="A124" s="26"/>
      <c r="B124" s="27" t="s">
        <v>95</v>
      </c>
      <c r="C124" s="28">
        <f t="shared" ref="C124:E124" si="144">+C122+C123</f>
        <v>315</v>
      </c>
      <c r="D124" s="28">
        <f t="shared" si="144"/>
        <v>88</v>
      </c>
      <c r="E124" s="28">
        <f t="shared" si="144"/>
        <v>403</v>
      </c>
      <c r="F124" s="28">
        <f t="shared" ref="F124:AO124" si="145">+F122+F123</f>
        <v>35</v>
      </c>
      <c r="G124" s="28">
        <f t="shared" si="145"/>
        <v>12</v>
      </c>
      <c r="H124" s="28">
        <f t="shared" si="145"/>
        <v>47</v>
      </c>
      <c r="I124" s="28">
        <f t="shared" si="145"/>
        <v>20</v>
      </c>
      <c r="J124" s="28">
        <f t="shared" si="145"/>
        <v>0</v>
      </c>
      <c r="K124" s="28">
        <f t="shared" si="145"/>
        <v>20</v>
      </c>
      <c r="L124" s="28">
        <f t="shared" si="145"/>
        <v>48</v>
      </c>
      <c r="M124" s="28">
        <f t="shared" si="145"/>
        <v>2</v>
      </c>
      <c r="N124" s="28">
        <f t="shared" si="145"/>
        <v>50</v>
      </c>
      <c r="O124" s="28">
        <f t="shared" si="145"/>
        <v>418</v>
      </c>
      <c r="P124" s="28">
        <f t="shared" si="145"/>
        <v>102</v>
      </c>
      <c r="Q124" s="28">
        <f t="shared" si="145"/>
        <v>520</v>
      </c>
      <c r="R124" s="28">
        <f t="shared" si="145"/>
        <v>100.24000000000001</v>
      </c>
      <c r="S124" s="28">
        <f t="shared" si="145"/>
        <v>13.2</v>
      </c>
      <c r="T124" s="28">
        <f t="shared" si="145"/>
        <v>11.14</v>
      </c>
      <c r="U124" s="28">
        <f t="shared" si="145"/>
        <v>1.8</v>
      </c>
      <c r="V124" s="28">
        <f t="shared" si="145"/>
        <v>6.36</v>
      </c>
      <c r="W124" s="28">
        <f t="shared" si="145"/>
        <v>0</v>
      </c>
      <c r="X124" s="28">
        <f t="shared" si="145"/>
        <v>15.27</v>
      </c>
      <c r="Y124" s="28">
        <f t="shared" si="145"/>
        <v>0.3</v>
      </c>
      <c r="Z124" s="28">
        <f t="shared" si="145"/>
        <v>0</v>
      </c>
      <c r="AA124" s="28">
        <f t="shared" si="145"/>
        <v>0</v>
      </c>
      <c r="AB124" s="28">
        <f t="shared" si="145"/>
        <v>0</v>
      </c>
      <c r="AC124" s="28">
        <f t="shared" si="145"/>
        <v>0</v>
      </c>
      <c r="AD124" s="28">
        <f t="shared" si="145"/>
        <v>0</v>
      </c>
      <c r="AE124" s="28">
        <f t="shared" si="145"/>
        <v>0</v>
      </c>
      <c r="AF124" s="28">
        <f t="shared" si="145"/>
        <v>0</v>
      </c>
      <c r="AG124" s="28">
        <f t="shared" si="145"/>
        <v>0</v>
      </c>
      <c r="AH124" s="28">
        <f t="shared" si="145"/>
        <v>78.75</v>
      </c>
      <c r="AI124" s="28">
        <f t="shared" si="145"/>
        <v>22</v>
      </c>
      <c r="AJ124" s="28">
        <f t="shared" si="145"/>
        <v>8.75</v>
      </c>
      <c r="AK124" s="28">
        <f t="shared" si="145"/>
        <v>3</v>
      </c>
      <c r="AL124" s="28">
        <f t="shared" si="145"/>
        <v>5</v>
      </c>
      <c r="AM124" s="28">
        <f t="shared" si="145"/>
        <v>0</v>
      </c>
      <c r="AN124" s="28">
        <f t="shared" si="145"/>
        <v>12</v>
      </c>
      <c r="AO124" s="28">
        <f t="shared" si="145"/>
        <v>0.5</v>
      </c>
    </row>
    <row r="125" spans="1:41" ht="20.100000000000001" customHeight="1">
      <c r="A125" s="19">
        <v>25</v>
      </c>
      <c r="B125" s="20" t="s">
        <v>97</v>
      </c>
      <c r="C125" s="21">
        <v>250</v>
      </c>
      <c r="D125" s="21">
        <v>120</v>
      </c>
      <c r="E125" s="10">
        <f t="shared" ref="E125:E126" si="146">C125+D125</f>
        <v>370</v>
      </c>
      <c r="F125" s="21">
        <v>5</v>
      </c>
      <c r="G125" s="42">
        <v>0</v>
      </c>
      <c r="H125" s="10">
        <f t="shared" si="106"/>
        <v>5</v>
      </c>
      <c r="I125" s="21">
        <v>5</v>
      </c>
      <c r="J125" s="21">
        <v>0</v>
      </c>
      <c r="K125" s="10">
        <f t="shared" si="102"/>
        <v>5</v>
      </c>
      <c r="L125" s="42">
        <v>20</v>
      </c>
      <c r="M125" s="42">
        <v>0</v>
      </c>
      <c r="N125" s="10">
        <f t="shared" si="122"/>
        <v>20</v>
      </c>
      <c r="O125" s="10">
        <f>C125+F125+I125+L125</f>
        <v>280</v>
      </c>
      <c r="P125" s="23">
        <f>D125+G125+J125+M125</f>
        <v>120</v>
      </c>
      <c r="Q125" s="10">
        <f t="shared" si="96"/>
        <v>400</v>
      </c>
      <c r="R125" s="73">
        <f t="shared" si="75"/>
        <v>79.55</v>
      </c>
      <c r="S125" s="73">
        <f t="shared" si="76"/>
        <v>18</v>
      </c>
      <c r="T125" s="73">
        <f t="shared" si="77"/>
        <v>1.59</v>
      </c>
      <c r="U125" s="73">
        <f t="shared" si="78"/>
        <v>0</v>
      </c>
      <c r="V125" s="73">
        <f t="shared" si="79"/>
        <v>1.59</v>
      </c>
      <c r="W125" s="73">
        <f t="shared" si="80"/>
        <v>0</v>
      </c>
      <c r="X125" s="73">
        <f t="shared" si="81"/>
        <v>6.36</v>
      </c>
      <c r="Y125" s="73">
        <f t="shared" si="82"/>
        <v>0</v>
      </c>
      <c r="Z125" s="76"/>
      <c r="AA125" s="76"/>
      <c r="AB125" s="76"/>
      <c r="AC125" s="76"/>
      <c r="AD125" s="76"/>
      <c r="AE125" s="76"/>
      <c r="AF125" s="76"/>
      <c r="AG125" s="76"/>
      <c r="AH125" s="76">
        <f t="shared" si="107"/>
        <v>62.5</v>
      </c>
      <c r="AI125" s="76">
        <f t="shared" si="108"/>
        <v>30</v>
      </c>
      <c r="AJ125" s="76">
        <f t="shared" si="109"/>
        <v>1.25</v>
      </c>
      <c r="AK125" s="76">
        <f t="shared" si="110"/>
        <v>0</v>
      </c>
      <c r="AL125" s="76">
        <f t="shared" si="111"/>
        <v>1.25</v>
      </c>
      <c r="AM125" s="76">
        <f t="shared" si="112"/>
        <v>0</v>
      </c>
      <c r="AN125" s="76">
        <f t="shared" si="113"/>
        <v>5</v>
      </c>
      <c r="AO125" s="76">
        <f t="shared" si="114"/>
        <v>0</v>
      </c>
    </row>
    <row r="126" spans="1:41" ht="20.100000000000001" customHeight="1">
      <c r="A126" s="19">
        <v>26</v>
      </c>
      <c r="B126" s="20" t="s">
        <v>98</v>
      </c>
      <c r="C126" s="21">
        <v>130</v>
      </c>
      <c r="D126" s="21">
        <v>0</v>
      </c>
      <c r="E126" s="10">
        <f t="shared" si="146"/>
        <v>130</v>
      </c>
      <c r="F126" s="21">
        <v>50</v>
      </c>
      <c r="G126" s="42">
        <v>30</v>
      </c>
      <c r="H126" s="10">
        <f t="shared" si="106"/>
        <v>80</v>
      </c>
      <c r="I126" s="21">
        <v>10</v>
      </c>
      <c r="J126" s="21">
        <v>0</v>
      </c>
      <c r="K126" s="10">
        <f t="shared" si="102"/>
        <v>10</v>
      </c>
      <c r="L126" s="42">
        <v>15</v>
      </c>
      <c r="M126" s="42">
        <v>2</v>
      </c>
      <c r="N126" s="10">
        <f t="shared" si="122"/>
        <v>17</v>
      </c>
      <c r="O126" s="10">
        <f>C126+F126+I126+L126</f>
        <v>205</v>
      </c>
      <c r="P126" s="23">
        <f>D126+G126+J126+M126</f>
        <v>32</v>
      </c>
      <c r="Q126" s="10">
        <f t="shared" si="96"/>
        <v>237</v>
      </c>
      <c r="R126" s="73">
        <f t="shared" si="75"/>
        <v>41.37</v>
      </c>
      <c r="S126" s="73">
        <f t="shared" si="76"/>
        <v>0</v>
      </c>
      <c r="T126" s="73">
        <f t="shared" si="77"/>
        <v>15.91</v>
      </c>
      <c r="U126" s="73">
        <f t="shared" si="78"/>
        <v>4.5</v>
      </c>
      <c r="V126" s="73">
        <f t="shared" si="79"/>
        <v>3.18</v>
      </c>
      <c r="W126" s="73">
        <f t="shared" si="80"/>
        <v>0</v>
      </c>
      <c r="X126" s="73">
        <f t="shared" si="81"/>
        <v>4.7699999999999996</v>
      </c>
      <c r="Y126" s="73">
        <f t="shared" si="82"/>
        <v>0.3</v>
      </c>
      <c r="Z126" s="76"/>
      <c r="AA126" s="76"/>
      <c r="AB126" s="76"/>
      <c r="AC126" s="76"/>
      <c r="AD126" s="76"/>
      <c r="AE126" s="76"/>
      <c r="AF126" s="76"/>
      <c r="AG126" s="76"/>
      <c r="AH126" s="76">
        <f t="shared" si="107"/>
        <v>32.5</v>
      </c>
      <c r="AI126" s="76">
        <f t="shared" si="108"/>
        <v>0</v>
      </c>
      <c r="AJ126" s="76">
        <f t="shared" si="109"/>
        <v>12.5</v>
      </c>
      <c r="AK126" s="76">
        <f t="shared" si="110"/>
        <v>7.5</v>
      </c>
      <c r="AL126" s="76">
        <f t="shared" si="111"/>
        <v>2.5</v>
      </c>
      <c r="AM126" s="76">
        <f t="shared" si="112"/>
        <v>0</v>
      </c>
      <c r="AN126" s="76">
        <f t="shared" si="113"/>
        <v>3.75</v>
      </c>
      <c r="AO126" s="76">
        <f t="shared" si="114"/>
        <v>0.5</v>
      </c>
    </row>
    <row r="127" spans="1:41" s="29" customFormat="1" ht="20.100000000000001" customHeight="1">
      <c r="A127" s="26"/>
      <c r="B127" s="27" t="s">
        <v>97</v>
      </c>
      <c r="C127" s="28">
        <f t="shared" ref="C127:H127" si="147">+C125+C126</f>
        <v>380</v>
      </c>
      <c r="D127" s="28">
        <f t="shared" si="147"/>
        <v>120</v>
      </c>
      <c r="E127" s="28">
        <f t="shared" si="147"/>
        <v>500</v>
      </c>
      <c r="F127" s="28">
        <f t="shared" si="147"/>
        <v>55</v>
      </c>
      <c r="G127" s="28">
        <f t="shared" si="147"/>
        <v>30</v>
      </c>
      <c r="H127" s="28">
        <f t="shared" si="147"/>
        <v>85</v>
      </c>
      <c r="I127" s="28">
        <f t="shared" ref="I127:AO127" si="148">+I125+I126</f>
        <v>15</v>
      </c>
      <c r="J127" s="28">
        <f t="shared" si="148"/>
        <v>0</v>
      </c>
      <c r="K127" s="28">
        <f t="shared" si="148"/>
        <v>15</v>
      </c>
      <c r="L127" s="28">
        <f t="shared" si="148"/>
        <v>35</v>
      </c>
      <c r="M127" s="28">
        <f t="shared" si="148"/>
        <v>2</v>
      </c>
      <c r="N127" s="28">
        <f t="shared" si="148"/>
        <v>37</v>
      </c>
      <c r="O127" s="28">
        <f t="shared" si="148"/>
        <v>485</v>
      </c>
      <c r="P127" s="28">
        <f t="shared" si="148"/>
        <v>152</v>
      </c>
      <c r="Q127" s="28">
        <f t="shared" si="148"/>
        <v>637</v>
      </c>
      <c r="R127" s="28">
        <f t="shared" si="148"/>
        <v>120.91999999999999</v>
      </c>
      <c r="S127" s="28">
        <f t="shared" si="148"/>
        <v>18</v>
      </c>
      <c r="T127" s="28">
        <f t="shared" si="148"/>
        <v>17.5</v>
      </c>
      <c r="U127" s="28">
        <f t="shared" si="148"/>
        <v>4.5</v>
      </c>
      <c r="V127" s="28">
        <f t="shared" si="148"/>
        <v>4.7700000000000005</v>
      </c>
      <c r="W127" s="28">
        <f t="shared" si="148"/>
        <v>0</v>
      </c>
      <c r="X127" s="28">
        <f t="shared" si="148"/>
        <v>11.129999999999999</v>
      </c>
      <c r="Y127" s="28">
        <f t="shared" si="148"/>
        <v>0.3</v>
      </c>
      <c r="Z127" s="28">
        <f t="shared" si="148"/>
        <v>0</v>
      </c>
      <c r="AA127" s="28">
        <f t="shared" si="148"/>
        <v>0</v>
      </c>
      <c r="AB127" s="28">
        <f t="shared" si="148"/>
        <v>0</v>
      </c>
      <c r="AC127" s="28">
        <f t="shared" si="148"/>
        <v>0</v>
      </c>
      <c r="AD127" s="28">
        <f t="shared" si="148"/>
        <v>0</v>
      </c>
      <c r="AE127" s="28">
        <f t="shared" si="148"/>
        <v>0</v>
      </c>
      <c r="AF127" s="28">
        <f t="shared" si="148"/>
        <v>0</v>
      </c>
      <c r="AG127" s="28">
        <f t="shared" si="148"/>
        <v>0</v>
      </c>
      <c r="AH127" s="28">
        <f t="shared" si="148"/>
        <v>95</v>
      </c>
      <c r="AI127" s="28">
        <f t="shared" si="148"/>
        <v>30</v>
      </c>
      <c r="AJ127" s="28">
        <f t="shared" si="148"/>
        <v>13.75</v>
      </c>
      <c r="AK127" s="28">
        <f t="shared" si="148"/>
        <v>7.5</v>
      </c>
      <c r="AL127" s="28">
        <f t="shared" si="148"/>
        <v>3.75</v>
      </c>
      <c r="AM127" s="28">
        <f t="shared" si="148"/>
        <v>0</v>
      </c>
      <c r="AN127" s="28">
        <f t="shared" si="148"/>
        <v>8.75</v>
      </c>
      <c r="AO127" s="28">
        <f t="shared" si="148"/>
        <v>0.5</v>
      </c>
    </row>
    <row r="128" spans="1:41" ht="20.100000000000001" customHeight="1">
      <c r="A128" s="19">
        <v>27</v>
      </c>
      <c r="B128" s="20" t="s">
        <v>99</v>
      </c>
      <c r="C128" s="21">
        <v>175</v>
      </c>
      <c r="D128" s="21">
        <v>100</v>
      </c>
      <c r="E128" s="10">
        <f t="shared" ref="E128:E135" si="149">C128+D128</f>
        <v>275</v>
      </c>
      <c r="F128" s="21">
        <v>25</v>
      </c>
      <c r="G128" s="42">
        <v>0</v>
      </c>
      <c r="H128" s="10">
        <f t="shared" si="106"/>
        <v>25</v>
      </c>
      <c r="I128" s="21">
        <v>9</v>
      </c>
      <c r="J128" s="21">
        <v>0</v>
      </c>
      <c r="K128" s="10">
        <f t="shared" si="102"/>
        <v>9</v>
      </c>
      <c r="L128" s="42">
        <v>25</v>
      </c>
      <c r="M128" s="42">
        <v>5</v>
      </c>
      <c r="N128" s="10">
        <f t="shared" si="122"/>
        <v>30</v>
      </c>
      <c r="O128" s="10">
        <f t="shared" ref="O128:P135" si="150">C128+F128+I128+L128</f>
        <v>234</v>
      </c>
      <c r="P128" s="23">
        <f t="shared" si="150"/>
        <v>105</v>
      </c>
      <c r="Q128" s="10">
        <f t="shared" si="96"/>
        <v>339</v>
      </c>
      <c r="R128" s="73">
        <f t="shared" si="75"/>
        <v>55.69</v>
      </c>
      <c r="S128" s="73">
        <f t="shared" si="76"/>
        <v>15</v>
      </c>
      <c r="T128" s="73">
        <f t="shared" si="77"/>
        <v>7.96</v>
      </c>
      <c r="U128" s="73">
        <f t="shared" si="78"/>
        <v>0</v>
      </c>
      <c r="V128" s="73">
        <f t="shared" si="79"/>
        <v>2.86</v>
      </c>
      <c r="W128" s="73">
        <f t="shared" si="80"/>
        <v>0</v>
      </c>
      <c r="X128" s="73">
        <f t="shared" si="81"/>
        <v>7.96</v>
      </c>
      <c r="Y128" s="73">
        <f t="shared" si="82"/>
        <v>0.75</v>
      </c>
      <c r="Z128" s="76"/>
      <c r="AA128" s="76"/>
      <c r="AB128" s="76"/>
      <c r="AC128" s="76"/>
      <c r="AD128" s="76"/>
      <c r="AE128" s="76"/>
      <c r="AF128" s="76"/>
      <c r="AG128" s="76"/>
      <c r="AH128" s="76">
        <f t="shared" si="107"/>
        <v>43.75</v>
      </c>
      <c r="AI128" s="76">
        <f t="shared" si="108"/>
        <v>25</v>
      </c>
      <c r="AJ128" s="76">
        <f t="shared" si="109"/>
        <v>6.25</v>
      </c>
      <c r="AK128" s="76">
        <f t="shared" si="110"/>
        <v>0</v>
      </c>
      <c r="AL128" s="76">
        <f t="shared" si="111"/>
        <v>2.25</v>
      </c>
      <c r="AM128" s="76">
        <f t="shared" si="112"/>
        <v>0</v>
      </c>
      <c r="AN128" s="76">
        <f t="shared" si="113"/>
        <v>6.25</v>
      </c>
      <c r="AO128" s="76">
        <f t="shared" si="114"/>
        <v>1.25</v>
      </c>
    </row>
    <row r="129" spans="1:41" ht="20.100000000000001" customHeight="1">
      <c r="A129" s="19">
        <v>28</v>
      </c>
      <c r="B129" s="20" t="s">
        <v>100</v>
      </c>
      <c r="C129" s="21">
        <v>400</v>
      </c>
      <c r="D129" s="21">
        <v>80</v>
      </c>
      <c r="E129" s="10">
        <f t="shared" si="149"/>
        <v>480</v>
      </c>
      <c r="F129" s="21">
        <v>100</v>
      </c>
      <c r="G129" s="42">
        <v>0</v>
      </c>
      <c r="H129" s="10">
        <f t="shared" si="106"/>
        <v>100</v>
      </c>
      <c r="I129" s="21">
        <v>20</v>
      </c>
      <c r="J129" s="21">
        <v>0</v>
      </c>
      <c r="K129" s="10">
        <f t="shared" si="102"/>
        <v>20</v>
      </c>
      <c r="L129" s="42">
        <v>20</v>
      </c>
      <c r="M129" s="42">
        <v>1</v>
      </c>
      <c r="N129" s="10">
        <f t="shared" si="122"/>
        <v>21</v>
      </c>
      <c r="O129" s="10">
        <f t="shared" si="150"/>
        <v>540</v>
      </c>
      <c r="P129" s="23">
        <f t="shared" si="150"/>
        <v>81</v>
      </c>
      <c r="Q129" s="10">
        <f t="shared" si="96"/>
        <v>621</v>
      </c>
      <c r="R129" s="73">
        <f t="shared" si="75"/>
        <v>127.28</v>
      </c>
      <c r="S129" s="73">
        <f t="shared" si="76"/>
        <v>12</v>
      </c>
      <c r="T129" s="73">
        <f t="shared" si="77"/>
        <v>31.82</v>
      </c>
      <c r="U129" s="73">
        <f t="shared" si="78"/>
        <v>0</v>
      </c>
      <c r="V129" s="73">
        <f t="shared" si="79"/>
        <v>6.36</v>
      </c>
      <c r="W129" s="73">
        <f t="shared" si="80"/>
        <v>0</v>
      </c>
      <c r="X129" s="73">
        <f t="shared" si="81"/>
        <v>6.36</v>
      </c>
      <c r="Y129" s="73">
        <f t="shared" si="82"/>
        <v>0.15</v>
      </c>
      <c r="Z129" s="76"/>
      <c r="AA129" s="76"/>
      <c r="AB129" s="76"/>
      <c r="AC129" s="76"/>
      <c r="AD129" s="76"/>
      <c r="AE129" s="76"/>
      <c r="AF129" s="76"/>
      <c r="AG129" s="76"/>
      <c r="AH129" s="76">
        <f t="shared" si="107"/>
        <v>100</v>
      </c>
      <c r="AI129" s="76">
        <f t="shared" si="108"/>
        <v>20</v>
      </c>
      <c r="AJ129" s="76">
        <f t="shared" si="109"/>
        <v>25</v>
      </c>
      <c r="AK129" s="76">
        <f t="shared" si="110"/>
        <v>0</v>
      </c>
      <c r="AL129" s="76">
        <f t="shared" si="111"/>
        <v>5</v>
      </c>
      <c r="AM129" s="76">
        <f t="shared" si="112"/>
        <v>0</v>
      </c>
      <c r="AN129" s="76">
        <f t="shared" si="113"/>
        <v>5</v>
      </c>
      <c r="AO129" s="76">
        <f t="shared" si="114"/>
        <v>0.25</v>
      </c>
    </row>
    <row r="130" spans="1:41" ht="20.100000000000001" customHeight="1">
      <c r="A130" s="43">
        <v>29</v>
      </c>
      <c r="B130" s="34" t="s">
        <v>101</v>
      </c>
      <c r="C130" s="21">
        <v>65</v>
      </c>
      <c r="D130" s="21">
        <v>20</v>
      </c>
      <c r="E130" s="10">
        <f t="shared" si="149"/>
        <v>85</v>
      </c>
      <c r="F130" s="21">
        <v>165</v>
      </c>
      <c r="G130" s="42">
        <v>163</v>
      </c>
      <c r="H130" s="10">
        <f t="shared" si="106"/>
        <v>328</v>
      </c>
      <c r="I130" s="21">
        <v>5</v>
      </c>
      <c r="J130" s="21">
        <v>0</v>
      </c>
      <c r="K130" s="10">
        <f t="shared" si="102"/>
        <v>5</v>
      </c>
      <c r="L130" s="42">
        <v>10</v>
      </c>
      <c r="M130" s="42">
        <v>0</v>
      </c>
      <c r="N130" s="10">
        <f t="shared" si="122"/>
        <v>10</v>
      </c>
      <c r="O130" s="10">
        <f t="shared" si="150"/>
        <v>245</v>
      </c>
      <c r="P130" s="23">
        <f t="shared" si="150"/>
        <v>183</v>
      </c>
      <c r="Q130" s="10">
        <f t="shared" si="96"/>
        <v>428</v>
      </c>
      <c r="R130" s="73">
        <f t="shared" si="75"/>
        <v>20.68</v>
      </c>
      <c r="S130" s="73">
        <f t="shared" si="76"/>
        <v>3</v>
      </c>
      <c r="T130" s="73">
        <f t="shared" si="77"/>
        <v>52.5</v>
      </c>
      <c r="U130" s="73">
        <f t="shared" si="78"/>
        <v>24.45</v>
      </c>
      <c r="V130" s="73">
        <f t="shared" si="79"/>
        <v>1.59</v>
      </c>
      <c r="W130" s="73">
        <f t="shared" si="80"/>
        <v>0</v>
      </c>
      <c r="X130" s="73">
        <f t="shared" si="81"/>
        <v>3.18</v>
      </c>
      <c r="Y130" s="73">
        <f t="shared" si="82"/>
        <v>0</v>
      </c>
      <c r="Z130" s="76"/>
      <c r="AA130" s="76"/>
      <c r="AB130" s="76"/>
      <c r="AC130" s="76"/>
      <c r="AD130" s="76"/>
      <c r="AE130" s="76"/>
      <c r="AF130" s="76"/>
      <c r="AG130" s="76"/>
      <c r="AH130" s="76">
        <f t="shared" si="107"/>
        <v>16.25</v>
      </c>
      <c r="AI130" s="76">
        <f t="shared" si="108"/>
        <v>5</v>
      </c>
      <c r="AJ130" s="76">
        <f t="shared" si="109"/>
        <v>41.25</v>
      </c>
      <c r="AK130" s="76">
        <f t="shared" si="110"/>
        <v>40.75</v>
      </c>
      <c r="AL130" s="76">
        <f t="shared" si="111"/>
        <v>1.25</v>
      </c>
      <c r="AM130" s="76">
        <f t="shared" si="112"/>
        <v>0</v>
      </c>
      <c r="AN130" s="76">
        <f t="shared" si="113"/>
        <v>2.5</v>
      </c>
      <c r="AO130" s="76">
        <f t="shared" si="114"/>
        <v>0</v>
      </c>
    </row>
    <row r="131" spans="1:41" ht="20.100000000000001" customHeight="1">
      <c r="A131" s="19">
        <v>30</v>
      </c>
      <c r="B131" s="20" t="s">
        <v>102</v>
      </c>
      <c r="C131" s="21">
        <v>175</v>
      </c>
      <c r="D131" s="21">
        <v>30</v>
      </c>
      <c r="E131" s="10">
        <f t="shared" si="149"/>
        <v>205</v>
      </c>
      <c r="F131" s="21">
        <v>0</v>
      </c>
      <c r="G131" s="42">
        <v>0</v>
      </c>
      <c r="H131" s="10">
        <f t="shared" si="106"/>
        <v>0</v>
      </c>
      <c r="I131" s="21">
        <v>5</v>
      </c>
      <c r="J131" s="21">
        <v>0</v>
      </c>
      <c r="K131" s="10">
        <f t="shared" si="102"/>
        <v>5</v>
      </c>
      <c r="L131" s="42">
        <v>20</v>
      </c>
      <c r="M131" s="42">
        <v>0</v>
      </c>
      <c r="N131" s="10">
        <f t="shared" si="122"/>
        <v>20</v>
      </c>
      <c r="O131" s="10">
        <f t="shared" si="150"/>
        <v>200</v>
      </c>
      <c r="P131" s="23">
        <f t="shared" si="150"/>
        <v>30</v>
      </c>
      <c r="Q131" s="10">
        <f t="shared" si="96"/>
        <v>230</v>
      </c>
      <c r="R131" s="73">
        <f t="shared" si="75"/>
        <v>55.69</v>
      </c>
      <c r="S131" s="73">
        <f t="shared" si="76"/>
        <v>4.5</v>
      </c>
      <c r="T131" s="73">
        <f t="shared" si="77"/>
        <v>0</v>
      </c>
      <c r="U131" s="73">
        <f t="shared" si="78"/>
        <v>0</v>
      </c>
      <c r="V131" s="73">
        <f t="shared" si="79"/>
        <v>1.59</v>
      </c>
      <c r="W131" s="73">
        <f t="shared" si="80"/>
        <v>0</v>
      </c>
      <c r="X131" s="73">
        <f t="shared" si="81"/>
        <v>6.36</v>
      </c>
      <c r="Y131" s="73">
        <f t="shared" si="82"/>
        <v>0</v>
      </c>
      <c r="Z131" s="76"/>
      <c r="AA131" s="76"/>
      <c r="AB131" s="76"/>
      <c r="AC131" s="76"/>
      <c r="AD131" s="76"/>
      <c r="AE131" s="76"/>
      <c r="AF131" s="76"/>
      <c r="AG131" s="76"/>
      <c r="AH131" s="76">
        <f t="shared" si="107"/>
        <v>43.75</v>
      </c>
      <c r="AI131" s="76">
        <f t="shared" si="108"/>
        <v>7.5</v>
      </c>
      <c r="AJ131" s="76">
        <f t="shared" si="109"/>
        <v>0</v>
      </c>
      <c r="AK131" s="76">
        <f t="shared" si="110"/>
        <v>0</v>
      </c>
      <c r="AL131" s="76">
        <f t="shared" si="111"/>
        <v>1.25</v>
      </c>
      <c r="AM131" s="76">
        <f t="shared" si="112"/>
        <v>0</v>
      </c>
      <c r="AN131" s="76">
        <f t="shared" si="113"/>
        <v>5</v>
      </c>
      <c r="AO131" s="76">
        <f t="shared" si="114"/>
        <v>0</v>
      </c>
    </row>
    <row r="132" spans="1:41" ht="20.100000000000001" customHeight="1">
      <c r="A132" s="19">
        <v>31</v>
      </c>
      <c r="B132" s="20" t="s">
        <v>103</v>
      </c>
      <c r="C132" s="21">
        <v>130</v>
      </c>
      <c r="D132" s="21">
        <v>20</v>
      </c>
      <c r="E132" s="10">
        <f t="shared" si="149"/>
        <v>150</v>
      </c>
      <c r="F132" s="21">
        <v>0</v>
      </c>
      <c r="G132" s="42">
        <v>0</v>
      </c>
      <c r="H132" s="10">
        <f t="shared" si="106"/>
        <v>0</v>
      </c>
      <c r="I132" s="21">
        <v>10</v>
      </c>
      <c r="J132" s="21">
        <v>0</v>
      </c>
      <c r="K132" s="10">
        <f t="shared" si="102"/>
        <v>10</v>
      </c>
      <c r="L132" s="42">
        <v>15</v>
      </c>
      <c r="M132" s="42">
        <v>0</v>
      </c>
      <c r="N132" s="10">
        <f t="shared" si="122"/>
        <v>15</v>
      </c>
      <c r="O132" s="10">
        <f t="shared" si="150"/>
        <v>155</v>
      </c>
      <c r="P132" s="23">
        <f t="shared" si="150"/>
        <v>20</v>
      </c>
      <c r="Q132" s="10">
        <f t="shared" si="96"/>
        <v>175</v>
      </c>
      <c r="R132" s="73">
        <f t="shared" si="75"/>
        <v>41.37</v>
      </c>
      <c r="S132" s="73">
        <f t="shared" si="76"/>
        <v>3</v>
      </c>
      <c r="T132" s="73">
        <f t="shared" si="77"/>
        <v>0</v>
      </c>
      <c r="U132" s="73">
        <f t="shared" si="78"/>
        <v>0</v>
      </c>
      <c r="V132" s="73">
        <f t="shared" si="79"/>
        <v>3.18</v>
      </c>
      <c r="W132" s="73">
        <f t="shared" si="80"/>
        <v>0</v>
      </c>
      <c r="X132" s="73">
        <f t="shared" si="81"/>
        <v>4.7699999999999996</v>
      </c>
      <c r="Y132" s="73">
        <f t="shared" si="82"/>
        <v>0</v>
      </c>
      <c r="Z132" s="76"/>
      <c r="AA132" s="76"/>
      <c r="AB132" s="76"/>
      <c r="AC132" s="76"/>
      <c r="AD132" s="76"/>
      <c r="AE132" s="76"/>
      <c r="AF132" s="76"/>
      <c r="AG132" s="76"/>
      <c r="AH132" s="76">
        <f t="shared" si="107"/>
        <v>32.5</v>
      </c>
      <c r="AI132" s="76">
        <f t="shared" si="108"/>
        <v>5</v>
      </c>
      <c r="AJ132" s="76">
        <f t="shared" si="109"/>
        <v>0</v>
      </c>
      <c r="AK132" s="76">
        <f t="shared" si="110"/>
        <v>0</v>
      </c>
      <c r="AL132" s="76">
        <f t="shared" si="111"/>
        <v>2.5</v>
      </c>
      <c r="AM132" s="76">
        <f t="shared" si="112"/>
        <v>0</v>
      </c>
      <c r="AN132" s="76">
        <f t="shared" si="113"/>
        <v>3.75</v>
      </c>
      <c r="AO132" s="76">
        <f t="shared" si="114"/>
        <v>0</v>
      </c>
    </row>
    <row r="133" spans="1:41" ht="20.100000000000001" customHeight="1">
      <c r="A133" s="19">
        <v>32</v>
      </c>
      <c r="B133" s="20" t="s">
        <v>104</v>
      </c>
      <c r="C133" s="21">
        <v>225</v>
      </c>
      <c r="D133" s="21">
        <v>95</v>
      </c>
      <c r="E133" s="10">
        <f t="shared" si="149"/>
        <v>320</v>
      </c>
      <c r="F133" s="21">
        <v>0</v>
      </c>
      <c r="G133" s="42">
        <v>0</v>
      </c>
      <c r="H133" s="10">
        <f t="shared" si="106"/>
        <v>0</v>
      </c>
      <c r="I133" s="21">
        <v>5</v>
      </c>
      <c r="J133" s="21">
        <v>4</v>
      </c>
      <c r="K133" s="10">
        <f t="shared" si="102"/>
        <v>9</v>
      </c>
      <c r="L133" s="42">
        <v>20</v>
      </c>
      <c r="M133" s="42">
        <v>4</v>
      </c>
      <c r="N133" s="10">
        <f t="shared" si="122"/>
        <v>24</v>
      </c>
      <c r="O133" s="10">
        <f t="shared" si="150"/>
        <v>250</v>
      </c>
      <c r="P133" s="23">
        <f t="shared" si="150"/>
        <v>103</v>
      </c>
      <c r="Q133" s="10">
        <f t="shared" si="96"/>
        <v>353</v>
      </c>
      <c r="R133" s="73">
        <f t="shared" si="75"/>
        <v>71.599999999999994</v>
      </c>
      <c r="S133" s="73">
        <f t="shared" si="76"/>
        <v>14.25</v>
      </c>
      <c r="T133" s="73">
        <f t="shared" si="77"/>
        <v>0</v>
      </c>
      <c r="U133" s="73">
        <f t="shared" si="78"/>
        <v>0</v>
      </c>
      <c r="V133" s="73">
        <f t="shared" si="79"/>
        <v>1.59</v>
      </c>
      <c r="W133" s="73">
        <f t="shared" si="80"/>
        <v>0.6</v>
      </c>
      <c r="X133" s="73">
        <f t="shared" si="81"/>
        <v>6.36</v>
      </c>
      <c r="Y133" s="73">
        <f t="shared" si="82"/>
        <v>0.6</v>
      </c>
      <c r="Z133" s="76"/>
      <c r="AA133" s="76"/>
      <c r="AB133" s="76"/>
      <c r="AC133" s="76"/>
      <c r="AD133" s="76"/>
      <c r="AE133" s="76"/>
      <c r="AF133" s="76"/>
      <c r="AG133" s="76"/>
      <c r="AH133" s="76">
        <f t="shared" si="107"/>
        <v>56.25</v>
      </c>
      <c r="AI133" s="76">
        <f t="shared" si="108"/>
        <v>23.75</v>
      </c>
      <c r="AJ133" s="76">
        <f t="shared" si="109"/>
        <v>0</v>
      </c>
      <c r="AK133" s="76">
        <f t="shared" si="110"/>
        <v>0</v>
      </c>
      <c r="AL133" s="76">
        <f t="shared" si="111"/>
        <v>1.25</v>
      </c>
      <c r="AM133" s="76">
        <f t="shared" si="112"/>
        <v>1</v>
      </c>
      <c r="AN133" s="76">
        <f t="shared" si="113"/>
        <v>5</v>
      </c>
      <c r="AO133" s="76">
        <f t="shared" si="114"/>
        <v>1</v>
      </c>
    </row>
    <row r="134" spans="1:41" ht="20.100000000000001" customHeight="1">
      <c r="A134" s="19">
        <v>33</v>
      </c>
      <c r="B134" s="20" t="s">
        <v>105</v>
      </c>
      <c r="C134" s="21">
        <v>210</v>
      </c>
      <c r="D134" s="21">
        <v>200</v>
      </c>
      <c r="E134" s="10">
        <f t="shared" si="149"/>
        <v>410</v>
      </c>
      <c r="F134" s="21">
        <v>0</v>
      </c>
      <c r="G134" s="42">
        <v>0</v>
      </c>
      <c r="H134" s="10">
        <f t="shared" si="106"/>
        <v>0</v>
      </c>
      <c r="I134" s="21">
        <v>0</v>
      </c>
      <c r="J134" s="21">
        <v>0</v>
      </c>
      <c r="K134" s="10">
        <f t="shared" si="102"/>
        <v>0</v>
      </c>
      <c r="L134" s="42">
        <v>0</v>
      </c>
      <c r="M134" s="42">
        <v>0</v>
      </c>
      <c r="N134" s="10">
        <f t="shared" si="122"/>
        <v>0</v>
      </c>
      <c r="O134" s="10">
        <f t="shared" si="150"/>
        <v>210</v>
      </c>
      <c r="P134" s="23">
        <f t="shared" si="150"/>
        <v>200</v>
      </c>
      <c r="Q134" s="10">
        <f t="shared" si="96"/>
        <v>410</v>
      </c>
      <c r="R134" s="73">
        <f t="shared" si="75"/>
        <v>66.819999999999993</v>
      </c>
      <c r="S134" s="73">
        <f t="shared" si="76"/>
        <v>30</v>
      </c>
      <c r="T134" s="73">
        <f t="shared" si="77"/>
        <v>0</v>
      </c>
      <c r="U134" s="73">
        <f t="shared" si="78"/>
        <v>0</v>
      </c>
      <c r="V134" s="73">
        <f t="shared" si="79"/>
        <v>0</v>
      </c>
      <c r="W134" s="73">
        <f t="shared" si="80"/>
        <v>0</v>
      </c>
      <c r="X134" s="73">
        <f t="shared" si="81"/>
        <v>0</v>
      </c>
      <c r="Y134" s="73">
        <f t="shared" si="82"/>
        <v>0</v>
      </c>
      <c r="Z134" s="76"/>
      <c r="AA134" s="76"/>
      <c r="AB134" s="76"/>
      <c r="AC134" s="76"/>
      <c r="AD134" s="76"/>
      <c r="AE134" s="76"/>
      <c r="AF134" s="76"/>
      <c r="AG134" s="76"/>
      <c r="AH134" s="76">
        <f t="shared" si="107"/>
        <v>52.5</v>
      </c>
      <c r="AI134" s="76">
        <f t="shared" si="108"/>
        <v>50</v>
      </c>
      <c r="AJ134" s="76">
        <f t="shared" si="109"/>
        <v>0</v>
      </c>
      <c r="AK134" s="76">
        <f t="shared" si="110"/>
        <v>0</v>
      </c>
      <c r="AL134" s="76">
        <f t="shared" si="111"/>
        <v>0</v>
      </c>
      <c r="AM134" s="76">
        <f t="shared" si="112"/>
        <v>0</v>
      </c>
      <c r="AN134" s="76">
        <f t="shared" si="113"/>
        <v>0</v>
      </c>
      <c r="AO134" s="76">
        <f t="shared" si="114"/>
        <v>0</v>
      </c>
    </row>
    <row r="135" spans="1:41" ht="20.100000000000001" customHeight="1">
      <c r="A135" s="19">
        <v>34</v>
      </c>
      <c r="B135" s="20" t="s">
        <v>106</v>
      </c>
      <c r="C135" s="21">
        <v>100</v>
      </c>
      <c r="D135" s="21">
        <v>4</v>
      </c>
      <c r="E135" s="10">
        <f t="shared" si="149"/>
        <v>104</v>
      </c>
      <c r="F135" s="21">
        <v>0</v>
      </c>
      <c r="G135" s="42">
        <v>0</v>
      </c>
      <c r="H135" s="10">
        <f t="shared" si="106"/>
        <v>0</v>
      </c>
      <c r="I135" s="21">
        <v>2</v>
      </c>
      <c r="J135" s="21">
        <v>0</v>
      </c>
      <c r="K135" s="10">
        <f t="shared" si="102"/>
        <v>2</v>
      </c>
      <c r="L135" s="42">
        <v>0</v>
      </c>
      <c r="M135" s="42">
        <v>0</v>
      </c>
      <c r="N135" s="10">
        <f t="shared" si="122"/>
        <v>0</v>
      </c>
      <c r="O135" s="10">
        <f t="shared" si="150"/>
        <v>102</v>
      </c>
      <c r="P135" s="23">
        <f t="shared" si="150"/>
        <v>4</v>
      </c>
      <c r="Q135" s="10">
        <f t="shared" si="96"/>
        <v>106</v>
      </c>
      <c r="R135" s="73">
        <f t="shared" si="75"/>
        <v>31.82</v>
      </c>
      <c r="S135" s="73">
        <f t="shared" si="76"/>
        <v>0.6</v>
      </c>
      <c r="T135" s="73">
        <f t="shared" si="77"/>
        <v>0</v>
      </c>
      <c r="U135" s="73">
        <f t="shared" si="78"/>
        <v>0</v>
      </c>
      <c r="V135" s="73">
        <f t="shared" si="79"/>
        <v>0.64</v>
      </c>
      <c r="W135" s="73">
        <f t="shared" si="80"/>
        <v>0</v>
      </c>
      <c r="X135" s="73">
        <f t="shared" si="81"/>
        <v>0</v>
      </c>
      <c r="Y135" s="73">
        <f t="shared" si="82"/>
        <v>0</v>
      </c>
      <c r="Z135" s="76"/>
      <c r="AA135" s="76"/>
      <c r="AB135" s="76"/>
      <c r="AC135" s="76"/>
      <c r="AD135" s="76"/>
      <c r="AE135" s="76"/>
      <c r="AF135" s="76"/>
      <c r="AG135" s="76"/>
      <c r="AH135" s="76">
        <f t="shared" si="107"/>
        <v>25</v>
      </c>
      <c r="AI135" s="76">
        <f t="shared" si="108"/>
        <v>1</v>
      </c>
      <c r="AJ135" s="76">
        <f t="shared" si="109"/>
        <v>0</v>
      </c>
      <c r="AK135" s="76">
        <f t="shared" si="110"/>
        <v>0</v>
      </c>
      <c r="AL135" s="76">
        <f t="shared" si="111"/>
        <v>0.5</v>
      </c>
      <c r="AM135" s="76">
        <f t="shared" si="112"/>
        <v>0</v>
      </c>
      <c r="AN135" s="76">
        <f t="shared" si="113"/>
        <v>0</v>
      </c>
      <c r="AO135" s="76">
        <f t="shared" si="114"/>
        <v>0</v>
      </c>
    </row>
    <row r="136" spans="1:41" s="29" customFormat="1" ht="20.100000000000001" customHeight="1">
      <c r="A136" s="26"/>
      <c r="B136" s="27" t="s">
        <v>105</v>
      </c>
      <c r="C136" s="28">
        <f>+C134+C135</f>
        <v>310</v>
      </c>
      <c r="D136" s="28">
        <f t="shared" ref="D136:E136" si="151">+D134+D135</f>
        <v>204</v>
      </c>
      <c r="E136" s="28">
        <f t="shared" si="151"/>
        <v>514</v>
      </c>
      <c r="F136" s="28">
        <f>+F134+F135</f>
        <v>0</v>
      </c>
      <c r="G136" s="28">
        <f t="shared" ref="G136:H136" si="152">+G134+G135</f>
        <v>0</v>
      </c>
      <c r="H136" s="28">
        <f t="shared" si="152"/>
        <v>0</v>
      </c>
      <c r="I136" s="28">
        <f>+I134+I135</f>
        <v>2</v>
      </c>
      <c r="J136" s="28">
        <f t="shared" ref="J136:K136" si="153">+J134+J135</f>
        <v>0</v>
      </c>
      <c r="K136" s="28">
        <f t="shared" si="153"/>
        <v>2</v>
      </c>
      <c r="L136" s="28">
        <f>+L134+L135</f>
        <v>0</v>
      </c>
      <c r="M136" s="28">
        <f t="shared" ref="M136:AO136" si="154">+M134+M135</f>
        <v>0</v>
      </c>
      <c r="N136" s="28">
        <f t="shared" si="154"/>
        <v>0</v>
      </c>
      <c r="O136" s="28">
        <f t="shared" si="154"/>
        <v>312</v>
      </c>
      <c r="P136" s="28">
        <f t="shared" si="154"/>
        <v>204</v>
      </c>
      <c r="Q136" s="28">
        <f t="shared" si="154"/>
        <v>516</v>
      </c>
      <c r="R136" s="28">
        <f t="shared" si="154"/>
        <v>98.639999999999986</v>
      </c>
      <c r="S136" s="28">
        <f t="shared" si="154"/>
        <v>30.6</v>
      </c>
      <c r="T136" s="28">
        <f t="shared" si="154"/>
        <v>0</v>
      </c>
      <c r="U136" s="28">
        <f t="shared" si="154"/>
        <v>0</v>
      </c>
      <c r="V136" s="28">
        <f t="shared" si="154"/>
        <v>0.64</v>
      </c>
      <c r="W136" s="28">
        <f t="shared" si="154"/>
        <v>0</v>
      </c>
      <c r="X136" s="28">
        <f t="shared" si="154"/>
        <v>0</v>
      </c>
      <c r="Y136" s="28">
        <f t="shared" si="154"/>
        <v>0</v>
      </c>
      <c r="Z136" s="28">
        <f t="shared" si="154"/>
        <v>0</v>
      </c>
      <c r="AA136" s="28">
        <f t="shared" si="154"/>
        <v>0</v>
      </c>
      <c r="AB136" s="28">
        <f t="shared" si="154"/>
        <v>0</v>
      </c>
      <c r="AC136" s="28">
        <f t="shared" si="154"/>
        <v>0</v>
      </c>
      <c r="AD136" s="28">
        <f t="shared" si="154"/>
        <v>0</v>
      </c>
      <c r="AE136" s="28">
        <f t="shared" si="154"/>
        <v>0</v>
      </c>
      <c r="AF136" s="28">
        <f t="shared" si="154"/>
        <v>0</v>
      </c>
      <c r="AG136" s="28">
        <f t="shared" si="154"/>
        <v>0</v>
      </c>
      <c r="AH136" s="28">
        <f t="shared" si="154"/>
        <v>77.5</v>
      </c>
      <c r="AI136" s="28">
        <f t="shared" si="154"/>
        <v>51</v>
      </c>
      <c r="AJ136" s="28">
        <f t="shared" si="154"/>
        <v>0</v>
      </c>
      <c r="AK136" s="28">
        <f t="shared" si="154"/>
        <v>0</v>
      </c>
      <c r="AL136" s="28">
        <f t="shared" si="154"/>
        <v>0.5</v>
      </c>
      <c r="AM136" s="28">
        <f t="shared" si="154"/>
        <v>0</v>
      </c>
      <c r="AN136" s="28">
        <f t="shared" si="154"/>
        <v>0</v>
      </c>
      <c r="AO136" s="28">
        <f t="shared" si="154"/>
        <v>0</v>
      </c>
    </row>
    <row r="137" spans="1:41" s="41" customFormat="1" ht="20.100000000000001" customHeight="1">
      <c r="A137" s="38"/>
      <c r="B137" s="44" t="s">
        <v>107</v>
      </c>
      <c r="C137" s="40">
        <f>+C136+C133+C132+C131+C130+C129+C128+C127+C124+C121+C120+C119+C116+C115+C112+C109+C106+C103+C100+C97+C96+C95+C92</f>
        <v>9348</v>
      </c>
      <c r="D137" s="40">
        <f>+D136+D133+D132+D131+D130+D129+D128+D127+D124+D121+D120+D119+D116+D115+D112+D109+D106+D103+D100+D97+D96+D95+D92</f>
        <v>2140</v>
      </c>
      <c r="E137" s="40">
        <f t="shared" ref="E137:G137" si="155">+E136+E133+E132+E131+E130+E129+E128+E127+E124+E121+E120+E119+E116+E115+E112+E109+E106+E103+E100+E97+E96+E95+E92</f>
        <v>11488</v>
      </c>
      <c r="F137" s="40">
        <f t="shared" si="155"/>
        <v>1872</v>
      </c>
      <c r="G137" s="40">
        <f t="shared" si="155"/>
        <v>505</v>
      </c>
      <c r="H137" s="40">
        <f>+H136+H133+H132+H131+H130+H129+H128+H127+H124+H121+H120+H119+H116+H115+H112+H109+H106+H103+H100+H97+H96+H95+H92</f>
        <v>2377</v>
      </c>
      <c r="I137" s="40">
        <f>+I136+I133+I132+I131+I130+I129+I128+I127+I124+I121+I120+I119+I116+I115+I112+I109+I106+I103+I100+I97+I96+I95+I92</f>
        <v>632</v>
      </c>
      <c r="J137" s="40">
        <f t="shared" ref="J137:K137" si="156">+J136+J133+J132+J131+J130+J129+J128+J127+J124+J121+J120+J119+J116+J115+J112+J109+J106+J103+J100+J97+J96+J95+J92</f>
        <v>22</v>
      </c>
      <c r="K137" s="40">
        <f t="shared" si="156"/>
        <v>654</v>
      </c>
      <c r="L137" s="40">
        <f>+L136+L133+L132+L131+L130+L129+L128+L127+L124+L121+L120+L119+L116+L115+L112+L109+L106+L103+L100+L97+L96+L95+L92</f>
        <v>1199</v>
      </c>
      <c r="M137" s="40">
        <f>+M136+M133+M132+M131+M130+M129+M128+M127+M124+M121+M120+M119+M116+M115+M112+M109+M106+M103+M100+M97+M96+M95+M92</f>
        <v>35</v>
      </c>
      <c r="N137" s="40">
        <f t="shared" ref="N137:AO137" si="157">+N136+N133+N132+N131+N130+N129+N128+N127+N124+N121+N120+N119+N116+N115+N112+N109+N106+N103+N100+N97+N96+N95+N92</f>
        <v>1234</v>
      </c>
      <c r="O137" s="40">
        <f t="shared" si="157"/>
        <v>13051</v>
      </c>
      <c r="P137" s="40">
        <f t="shared" si="157"/>
        <v>2702</v>
      </c>
      <c r="Q137" s="40">
        <f t="shared" si="157"/>
        <v>15753</v>
      </c>
      <c r="R137" s="40">
        <f t="shared" si="157"/>
        <v>2974.53</v>
      </c>
      <c r="S137" s="40">
        <f t="shared" si="157"/>
        <v>321</v>
      </c>
      <c r="T137" s="40">
        <f t="shared" si="157"/>
        <v>595.66999999999996</v>
      </c>
      <c r="U137" s="40">
        <f t="shared" si="157"/>
        <v>75.75</v>
      </c>
      <c r="V137" s="40">
        <f t="shared" si="157"/>
        <v>201.10000000000002</v>
      </c>
      <c r="W137" s="40">
        <f t="shared" si="157"/>
        <v>3.3</v>
      </c>
      <c r="X137" s="40">
        <f t="shared" si="157"/>
        <v>381.51999999999992</v>
      </c>
      <c r="Y137" s="40">
        <f t="shared" si="157"/>
        <v>5.25</v>
      </c>
      <c r="Z137" s="40">
        <f t="shared" si="157"/>
        <v>0</v>
      </c>
      <c r="AA137" s="40">
        <f t="shared" si="157"/>
        <v>0</v>
      </c>
      <c r="AB137" s="40">
        <f t="shared" si="157"/>
        <v>0</v>
      </c>
      <c r="AC137" s="40">
        <f t="shared" si="157"/>
        <v>0</v>
      </c>
      <c r="AD137" s="40">
        <f t="shared" si="157"/>
        <v>0</v>
      </c>
      <c r="AE137" s="40">
        <f t="shared" si="157"/>
        <v>0</v>
      </c>
      <c r="AF137" s="40">
        <f t="shared" si="157"/>
        <v>0</v>
      </c>
      <c r="AG137" s="40">
        <f t="shared" si="157"/>
        <v>0</v>
      </c>
      <c r="AH137" s="40">
        <f t="shared" si="157"/>
        <v>2337</v>
      </c>
      <c r="AI137" s="40">
        <f t="shared" si="157"/>
        <v>535</v>
      </c>
      <c r="AJ137" s="40">
        <f t="shared" si="157"/>
        <v>468</v>
      </c>
      <c r="AK137" s="40">
        <f t="shared" si="157"/>
        <v>126.25</v>
      </c>
      <c r="AL137" s="40">
        <f t="shared" si="157"/>
        <v>158</v>
      </c>
      <c r="AM137" s="40">
        <f t="shared" si="157"/>
        <v>5.5</v>
      </c>
      <c r="AN137" s="40">
        <f t="shared" si="157"/>
        <v>299.75</v>
      </c>
      <c r="AO137" s="40">
        <f t="shared" si="157"/>
        <v>8.75</v>
      </c>
    </row>
    <row r="138" spans="1:41" ht="20.100000000000001" customHeight="1">
      <c r="A138" s="19">
        <v>1</v>
      </c>
      <c r="B138" s="20" t="s">
        <v>108</v>
      </c>
      <c r="C138" s="21">
        <v>750</v>
      </c>
      <c r="D138" s="21">
        <v>80</v>
      </c>
      <c r="E138" s="10">
        <f t="shared" ref="E138:E140" si="158">C138+D138</f>
        <v>830</v>
      </c>
      <c r="F138" s="21">
        <v>20</v>
      </c>
      <c r="G138" s="42">
        <v>10</v>
      </c>
      <c r="H138" s="10">
        <f t="shared" ref="H138:H140" si="159">F138+G138</f>
        <v>30</v>
      </c>
      <c r="I138" s="21">
        <v>35</v>
      </c>
      <c r="J138" s="21">
        <v>0</v>
      </c>
      <c r="K138" s="10">
        <f t="shared" ref="K138:K185" si="160">I138+J138</f>
        <v>35</v>
      </c>
      <c r="L138" s="42">
        <v>110</v>
      </c>
      <c r="M138" s="42">
        <v>20</v>
      </c>
      <c r="N138" s="10">
        <f t="shared" si="122"/>
        <v>130</v>
      </c>
      <c r="O138" s="10">
        <f t="shared" ref="O138:P140" si="161">C138+F138+I138+L138</f>
        <v>915</v>
      </c>
      <c r="P138" s="23">
        <f t="shared" si="161"/>
        <v>110</v>
      </c>
      <c r="Q138" s="10">
        <f t="shared" si="96"/>
        <v>1025</v>
      </c>
      <c r="R138" s="73">
        <f t="shared" ref="R138:R200" si="162">ROUND(C138*31.82%,2)</f>
        <v>238.65</v>
      </c>
      <c r="S138" s="73">
        <f t="shared" ref="S138:S200" si="163">ROUND(D138*15%,2)</f>
        <v>12</v>
      </c>
      <c r="T138" s="73">
        <f t="shared" ref="T138:T200" si="164">ROUND(F138*31.82%,2)</f>
        <v>6.36</v>
      </c>
      <c r="U138" s="73">
        <f t="shared" ref="U138:U200" si="165">ROUND(G138*15%,2)</f>
        <v>1.5</v>
      </c>
      <c r="V138" s="73">
        <f t="shared" ref="V138:V200" si="166">ROUND(I138*31.82%,2)</f>
        <v>11.14</v>
      </c>
      <c r="W138" s="73">
        <f t="shared" ref="W138:W200" si="167">ROUND(J138*15%,2)</f>
        <v>0</v>
      </c>
      <c r="X138" s="73">
        <f t="shared" ref="X138:X200" si="168">ROUND(L138*31.82%,2)</f>
        <v>35</v>
      </c>
      <c r="Y138" s="73">
        <f t="shared" ref="Y138:Y200" si="169">ROUND(M138*15%,2)</f>
        <v>3</v>
      </c>
      <c r="Z138" s="76"/>
      <c r="AA138" s="76"/>
      <c r="AB138" s="76"/>
      <c r="AC138" s="76"/>
      <c r="AD138" s="76"/>
      <c r="AE138" s="76"/>
      <c r="AF138" s="76"/>
      <c r="AG138" s="76"/>
      <c r="AH138" s="76">
        <f t="shared" si="107"/>
        <v>187.5</v>
      </c>
      <c r="AI138" s="76">
        <f t="shared" si="108"/>
        <v>20</v>
      </c>
      <c r="AJ138" s="76">
        <f t="shared" si="109"/>
        <v>5</v>
      </c>
      <c r="AK138" s="76">
        <f t="shared" si="110"/>
        <v>2.5</v>
      </c>
      <c r="AL138" s="76">
        <f t="shared" si="111"/>
        <v>8.75</v>
      </c>
      <c r="AM138" s="76">
        <f t="shared" si="112"/>
        <v>0</v>
      </c>
      <c r="AN138" s="76">
        <f t="shared" si="113"/>
        <v>27.5</v>
      </c>
      <c r="AO138" s="76">
        <f t="shared" si="114"/>
        <v>5</v>
      </c>
    </row>
    <row r="139" spans="1:41" ht="20.100000000000001" customHeight="1">
      <c r="A139" s="19">
        <v>2</v>
      </c>
      <c r="B139" s="20" t="s">
        <v>109</v>
      </c>
      <c r="C139" s="21">
        <v>752</v>
      </c>
      <c r="D139" s="21">
        <v>42</v>
      </c>
      <c r="E139" s="10">
        <f t="shared" si="158"/>
        <v>794</v>
      </c>
      <c r="F139" s="21">
        <v>5</v>
      </c>
      <c r="G139" s="42">
        <v>0</v>
      </c>
      <c r="H139" s="10">
        <f t="shared" si="159"/>
        <v>5</v>
      </c>
      <c r="I139" s="21">
        <v>2</v>
      </c>
      <c r="J139" s="21">
        <v>0</v>
      </c>
      <c r="K139" s="10">
        <f t="shared" si="160"/>
        <v>2</v>
      </c>
      <c r="L139" s="42">
        <v>15</v>
      </c>
      <c r="M139" s="42">
        <v>3</v>
      </c>
      <c r="N139" s="10">
        <f t="shared" si="122"/>
        <v>18</v>
      </c>
      <c r="O139" s="10">
        <f t="shared" si="161"/>
        <v>774</v>
      </c>
      <c r="P139" s="23">
        <f t="shared" si="161"/>
        <v>45</v>
      </c>
      <c r="Q139" s="10">
        <f t="shared" si="96"/>
        <v>819</v>
      </c>
      <c r="R139" s="73">
        <f t="shared" si="162"/>
        <v>239.29</v>
      </c>
      <c r="S139" s="73">
        <f t="shared" si="163"/>
        <v>6.3</v>
      </c>
      <c r="T139" s="73">
        <f t="shared" si="164"/>
        <v>1.59</v>
      </c>
      <c r="U139" s="73">
        <f t="shared" si="165"/>
        <v>0</v>
      </c>
      <c r="V139" s="73">
        <f t="shared" si="166"/>
        <v>0.64</v>
      </c>
      <c r="W139" s="73">
        <f t="shared" si="167"/>
        <v>0</v>
      </c>
      <c r="X139" s="73">
        <f t="shared" si="168"/>
        <v>4.7699999999999996</v>
      </c>
      <c r="Y139" s="73">
        <f t="shared" si="169"/>
        <v>0.45</v>
      </c>
      <c r="Z139" s="76"/>
      <c r="AA139" s="76"/>
      <c r="AB139" s="76"/>
      <c r="AC139" s="76"/>
      <c r="AD139" s="76"/>
      <c r="AE139" s="76"/>
      <c r="AF139" s="76"/>
      <c r="AG139" s="76"/>
      <c r="AH139" s="76">
        <f t="shared" si="107"/>
        <v>188</v>
      </c>
      <c r="AI139" s="76">
        <f t="shared" si="108"/>
        <v>10.5</v>
      </c>
      <c r="AJ139" s="76">
        <f t="shared" si="109"/>
        <v>1.25</v>
      </c>
      <c r="AK139" s="76">
        <f t="shared" si="110"/>
        <v>0</v>
      </c>
      <c r="AL139" s="76">
        <f t="shared" si="111"/>
        <v>0.5</v>
      </c>
      <c r="AM139" s="76">
        <f t="shared" si="112"/>
        <v>0</v>
      </c>
      <c r="AN139" s="76">
        <f t="shared" si="113"/>
        <v>3.75</v>
      </c>
      <c r="AO139" s="76">
        <f t="shared" si="114"/>
        <v>0.75</v>
      </c>
    </row>
    <row r="140" spans="1:41" ht="20.100000000000001" customHeight="1">
      <c r="A140" s="19">
        <v>3</v>
      </c>
      <c r="B140" s="20" t="s">
        <v>110</v>
      </c>
      <c r="C140" s="21">
        <v>300</v>
      </c>
      <c r="D140" s="21">
        <v>20</v>
      </c>
      <c r="E140" s="10">
        <f t="shared" si="158"/>
        <v>320</v>
      </c>
      <c r="F140" s="21">
        <v>0</v>
      </c>
      <c r="G140" s="42">
        <v>0</v>
      </c>
      <c r="H140" s="10">
        <f t="shared" si="159"/>
        <v>0</v>
      </c>
      <c r="I140" s="21">
        <v>0</v>
      </c>
      <c r="J140" s="21">
        <v>0</v>
      </c>
      <c r="K140" s="10">
        <f t="shared" si="160"/>
        <v>0</v>
      </c>
      <c r="L140" s="42">
        <v>10</v>
      </c>
      <c r="M140" s="42">
        <v>3</v>
      </c>
      <c r="N140" s="10">
        <f t="shared" si="122"/>
        <v>13</v>
      </c>
      <c r="O140" s="10">
        <f t="shared" si="161"/>
        <v>310</v>
      </c>
      <c r="P140" s="23">
        <f t="shared" si="161"/>
        <v>23</v>
      </c>
      <c r="Q140" s="10">
        <f t="shared" si="96"/>
        <v>333</v>
      </c>
      <c r="R140" s="73">
        <f t="shared" si="162"/>
        <v>95.46</v>
      </c>
      <c r="S140" s="73">
        <f t="shared" si="163"/>
        <v>3</v>
      </c>
      <c r="T140" s="73">
        <f t="shared" si="164"/>
        <v>0</v>
      </c>
      <c r="U140" s="73">
        <f t="shared" si="165"/>
        <v>0</v>
      </c>
      <c r="V140" s="73">
        <f t="shared" si="166"/>
        <v>0</v>
      </c>
      <c r="W140" s="73">
        <f t="shared" si="167"/>
        <v>0</v>
      </c>
      <c r="X140" s="73">
        <f t="shared" si="168"/>
        <v>3.18</v>
      </c>
      <c r="Y140" s="73">
        <f t="shared" si="169"/>
        <v>0.45</v>
      </c>
      <c r="Z140" s="76"/>
      <c r="AA140" s="76"/>
      <c r="AB140" s="76"/>
      <c r="AC140" s="76"/>
      <c r="AD140" s="76"/>
      <c r="AE140" s="76"/>
      <c r="AF140" s="76"/>
      <c r="AG140" s="76"/>
      <c r="AH140" s="76">
        <f t="shared" si="107"/>
        <v>75</v>
      </c>
      <c r="AI140" s="76">
        <f t="shared" si="108"/>
        <v>5</v>
      </c>
      <c r="AJ140" s="76">
        <f t="shared" si="109"/>
        <v>0</v>
      </c>
      <c r="AK140" s="76">
        <f t="shared" si="110"/>
        <v>0</v>
      </c>
      <c r="AL140" s="76">
        <f t="shared" si="111"/>
        <v>0</v>
      </c>
      <c r="AM140" s="76">
        <f t="shared" si="112"/>
        <v>0</v>
      </c>
      <c r="AN140" s="76">
        <f t="shared" si="113"/>
        <v>2.5</v>
      </c>
      <c r="AO140" s="76">
        <f t="shared" si="114"/>
        <v>0.75</v>
      </c>
    </row>
    <row r="141" spans="1:41" s="29" customFormat="1" ht="20.100000000000001" customHeight="1">
      <c r="A141" s="26"/>
      <c r="B141" s="27" t="s">
        <v>109</v>
      </c>
      <c r="C141" s="28">
        <f t="shared" ref="C141:AO141" si="170">+C139+C140</f>
        <v>1052</v>
      </c>
      <c r="D141" s="28">
        <f t="shared" si="170"/>
        <v>62</v>
      </c>
      <c r="E141" s="28">
        <f t="shared" si="170"/>
        <v>1114</v>
      </c>
      <c r="F141" s="28">
        <f t="shared" si="170"/>
        <v>5</v>
      </c>
      <c r="G141" s="28">
        <f t="shared" si="170"/>
        <v>0</v>
      </c>
      <c r="H141" s="28">
        <f t="shared" si="170"/>
        <v>5</v>
      </c>
      <c r="I141" s="28">
        <f t="shared" si="170"/>
        <v>2</v>
      </c>
      <c r="J141" s="28">
        <f t="shared" si="170"/>
        <v>0</v>
      </c>
      <c r="K141" s="28">
        <f t="shared" si="170"/>
        <v>2</v>
      </c>
      <c r="L141" s="28">
        <f t="shared" si="170"/>
        <v>25</v>
      </c>
      <c r="M141" s="28">
        <f t="shared" si="170"/>
        <v>6</v>
      </c>
      <c r="N141" s="28">
        <f t="shared" si="170"/>
        <v>31</v>
      </c>
      <c r="O141" s="28">
        <f t="shared" si="170"/>
        <v>1084</v>
      </c>
      <c r="P141" s="28">
        <f t="shared" si="170"/>
        <v>68</v>
      </c>
      <c r="Q141" s="28">
        <f t="shared" si="170"/>
        <v>1152</v>
      </c>
      <c r="R141" s="28">
        <f t="shared" si="170"/>
        <v>334.75</v>
      </c>
      <c r="S141" s="28">
        <f t="shared" si="170"/>
        <v>9.3000000000000007</v>
      </c>
      <c r="T141" s="28">
        <f t="shared" si="170"/>
        <v>1.59</v>
      </c>
      <c r="U141" s="28">
        <f t="shared" si="170"/>
        <v>0</v>
      </c>
      <c r="V141" s="28">
        <f t="shared" si="170"/>
        <v>0.64</v>
      </c>
      <c r="W141" s="28">
        <f t="shared" si="170"/>
        <v>0</v>
      </c>
      <c r="X141" s="28">
        <f t="shared" si="170"/>
        <v>7.9499999999999993</v>
      </c>
      <c r="Y141" s="28">
        <f t="shared" si="170"/>
        <v>0.9</v>
      </c>
      <c r="Z141" s="28">
        <f t="shared" si="170"/>
        <v>0</v>
      </c>
      <c r="AA141" s="28">
        <f t="shared" si="170"/>
        <v>0</v>
      </c>
      <c r="AB141" s="28">
        <f t="shared" si="170"/>
        <v>0</v>
      </c>
      <c r="AC141" s="28">
        <f t="shared" si="170"/>
        <v>0</v>
      </c>
      <c r="AD141" s="28">
        <f t="shared" si="170"/>
        <v>0</v>
      </c>
      <c r="AE141" s="28">
        <f t="shared" si="170"/>
        <v>0</v>
      </c>
      <c r="AF141" s="28">
        <f t="shared" si="170"/>
        <v>0</v>
      </c>
      <c r="AG141" s="28">
        <f t="shared" si="170"/>
        <v>0</v>
      </c>
      <c r="AH141" s="28">
        <f t="shared" si="170"/>
        <v>263</v>
      </c>
      <c r="AI141" s="28">
        <f t="shared" si="170"/>
        <v>15.5</v>
      </c>
      <c r="AJ141" s="28">
        <f t="shared" si="170"/>
        <v>1.25</v>
      </c>
      <c r="AK141" s="28">
        <f t="shared" si="170"/>
        <v>0</v>
      </c>
      <c r="AL141" s="28">
        <f t="shared" si="170"/>
        <v>0.5</v>
      </c>
      <c r="AM141" s="28">
        <f t="shared" si="170"/>
        <v>0</v>
      </c>
      <c r="AN141" s="28">
        <f t="shared" si="170"/>
        <v>6.25</v>
      </c>
      <c r="AO141" s="28">
        <f t="shared" si="170"/>
        <v>1.5</v>
      </c>
    </row>
    <row r="142" spans="1:41" ht="20.100000000000001" customHeight="1">
      <c r="A142" s="19">
        <v>4</v>
      </c>
      <c r="B142" s="20" t="s">
        <v>111</v>
      </c>
      <c r="C142" s="21">
        <v>400</v>
      </c>
      <c r="D142" s="21">
        <v>25</v>
      </c>
      <c r="E142" s="10">
        <f t="shared" ref="E142:E143" si="171">C142+D142</f>
        <v>425</v>
      </c>
      <c r="F142" s="21">
        <v>5</v>
      </c>
      <c r="G142" s="42">
        <v>5</v>
      </c>
      <c r="H142" s="10">
        <f t="shared" ref="H142:H143" si="172">F142+G142</f>
        <v>10</v>
      </c>
      <c r="I142" s="21">
        <v>26</v>
      </c>
      <c r="J142" s="21">
        <v>0</v>
      </c>
      <c r="K142" s="10">
        <f t="shared" si="160"/>
        <v>26</v>
      </c>
      <c r="L142" s="42">
        <v>40</v>
      </c>
      <c r="M142" s="42">
        <v>5</v>
      </c>
      <c r="N142" s="10">
        <f t="shared" si="122"/>
        <v>45</v>
      </c>
      <c r="O142" s="10">
        <f>C142+F142+I142+L142</f>
        <v>471</v>
      </c>
      <c r="P142" s="23">
        <f>D142+G142+J142+M142</f>
        <v>35</v>
      </c>
      <c r="Q142" s="10">
        <f t="shared" si="96"/>
        <v>506</v>
      </c>
      <c r="R142" s="73">
        <f t="shared" si="162"/>
        <v>127.28</v>
      </c>
      <c r="S142" s="73">
        <f t="shared" si="163"/>
        <v>3.75</v>
      </c>
      <c r="T142" s="73">
        <f t="shared" si="164"/>
        <v>1.59</v>
      </c>
      <c r="U142" s="73">
        <f t="shared" si="165"/>
        <v>0.75</v>
      </c>
      <c r="V142" s="73">
        <f t="shared" si="166"/>
        <v>8.27</v>
      </c>
      <c r="W142" s="73">
        <f t="shared" si="167"/>
        <v>0</v>
      </c>
      <c r="X142" s="73">
        <f t="shared" si="168"/>
        <v>12.73</v>
      </c>
      <c r="Y142" s="73">
        <f t="shared" si="169"/>
        <v>0.75</v>
      </c>
      <c r="Z142" s="76"/>
      <c r="AA142" s="76"/>
      <c r="AB142" s="76"/>
      <c r="AC142" s="76"/>
      <c r="AD142" s="76"/>
      <c r="AE142" s="76"/>
      <c r="AF142" s="76"/>
      <c r="AG142" s="76"/>
      <c r="AH142" s="76">
        <f t="shared" si="107"/>
        <v>100</v>
      </c>
      <c r="AI142" s="76">
        <f t="shared" si="108"/>
        <v>6.25</v>
      </c>
      <c r="AJ142" s="76">
        <f t="shared" si="109"/>
        <v>1.25</v>
      </c>
      <c r="AK142" s="76">
        <f t="shared" si="110"/>
        <v>1.25</v>
      </c>
      <c r="AL142" s="76">
        <f t="shared" si="111"/>
        <v>6.5</v>
      </c>
      <c r="AM142" s="76">
        <f t="shared" si="112"/>
        <v>0</v>
      </c>
      <c r="AN142" s="76">
        <f t="shared" si="113"/>
        <v>10</v>
      </c>
      <c r="AO142" s="76">
        <f t="shared" si="114"/>
        <v>1.25</v>
      </c>
    </row>
    <row r="143" spans="1:41" ht="20.100000000000001" customHeight="1">
      <c r="A143" s="19">
        <v>5</v>
      </c>
      <c r="B143" s="20" t="s">
        <v>112</v>
      </c>
      <c r="C143" s="21">
        <v>150</v>
      </c>
      <c r="D143" s="21">
        <v>10</v>
      </c>
      <c r="E143" s="10">
        <f t="shared" si="171"/>
        <v>160</v>
      </c>
      <c r="F143" s="21">
        <v>15</v>
      </c>
      <c r="G143" s="42">
        <v>2</v>
      </c>
      <c r="H143" s="10">
        <f t="shared" si="172"/>
        <v>17</v>
      </c>
      <c r="I143" s="21">
        <v>83</v>
      </c>
      <c r="J143" s="21">
        <v>0</v>
      </c>
      <c r="K143" s="10">
        <f t="shared" si="160"/>
        <v>83</v>
      </c>
      <c r="L143" s="42">
        <v>30</v>
      </c>
      <c r="M143" s="42">
        <v>0</v>
      </c>
      <c r="N143" s="10">
        <f t="shared" si="122"/>
        <v>30</v>
      </c>
      <c r="O143" s="10">
        <f>C143+F143+I143+L143</f>
        <v>278</v>
      </c>
      <c r="P143" s="23">
        <f>D143+G143+J143+M143</f>
        <v>12</v>
      </c>
      <c r="Q143" s="10">
        <f t="shared" si="96"/>
        <v>290</v>
      </c>
      <c r="R143" s="73">
        <f t="shared" si="162"/>
        <v>47.73</v>
      </c>
      <c r="S143" s="73">
        <f t="shared" si="163"/>
        <v>1.5</v>
      </c>
      <c r="T143" s="73">
        <f t="shared" si="164"/>
        <v>4.7699999999999996</v>
      </c>
      <c r="U143" s="73">
        <f t="shared" si="165"/>
        <v>0.3</v>
      </c>
      <c r="V143" s="73">
        <f t="shared" si="166"/>
        <v>26.41</v>
      </c>
      <c r="W143" s="73">
        <f t="shared" si="167"/>
        <v>0</v>
      </c>
      <c r="X143" s="73">
        <f t="shared" si="168"/>
        <v>9.5500000000000007</v>
      </c>
      <c r="Y143" s="73">
        <f t="shared" si="169"/>
        <v>0</v>
      </c>
      <c r="Z143" s="76"/>
      <c r="AA143" s="76"/>
      <c r="AB143" s="76"/>
      <c r="AC143" s="76"/>
      <c r="AD143" s="76"/>
      <c r="AE143" s="76"/>
      <c r="AF143" s="76"/>
      <c r="AG143" s="76"/>
      <c r="AH143" s="76">
        <f t="shared" si="107"/>
        <v>37.5</v>
      </c>
      <c r="AI143" s="76">
        <f t="shared" si="108"/>
        <v>2.5</v>
      </c>
      <c r="AJ143" s="76">
        <f t="shared" si="109"/>
        <v>3.75</v>
      </c>
      <c r="AK143" s="76">
        <f t="shared" si="110"/>
        <v>0.5</v>
      </c>
      <c r="AL143" s="76">
        <f t="shared" si="111"/>
        <v>20.75</v>
      </c>
      <c r="AM143" s="76">
        <f t="shared" si="112"/>
        <v>0</v>
      </c>
      <c r="AN143" s="76">
        <f t="shared" si="113"/>
        <v>7.5</v>
      </c>
      <c r="AO143" s="76">
        <f t="shared" si="114"/>
        <v>0</v>
      </c>
    </row>
    <row r="144" spans="1:41" s="29" customFormat="1" ht="20.100000000000001" customHeight="1">
      <c r="A144" s="26"/>
      <c r="B144" s="27" t="s">
        <v>111</v>
      </c>
      <c r="C144" s="28">
        <f t="shared" ref="C144:AO144" si="173">+C142+C143</f>
        <v>550</v>
      </c>
      <c r="D144" s="28">
        <f t="shared" si="173"/>
        <v>35</v>
      </c>
      <c r="E144" s="28">
        <f t="shared" si="173"/>
        <v>585</v>
      </c>
      <c r="F144" s="28">
        <f t="shared" si="173"/>
        <v>20</v>
      </c>
      <c r="G144" s="28">
        <f t="shared" si="173"/>
        <v>7</v>
      </c>
      <c r="H144" s="28">
        <f t="shared" si="173"/>
        <v>27</v>
      </c>
      <c r="I144" s="28">
        <f t="shared" si="173"/>
        <v>109</v>
      </c>
      <c r="J144" s="28">
        <f t="shared" si="173"/>
        <v>0</v>
      </c>
      <c r="K144" s="28">
        <f t="shared" si="173"/>
        <v>109</v>
      </c>
      <c r="L144" s="28">
        <f t="shared" si="173"/>
        <v>70</v>
      </c>
      <c r="M144" s="28">
        <f t="shared" si="173"/>
        <v>5</v>
      </c>
      <c r="N144" s="28">
        <f t="shared" si="173"/>
        <v>75</v>
      </c>
      <c r="O144" s="28">
        <f t="shared" si="173"/>
        <v>749</v>
      </c>
      <c r="P144" s="28">
        <f t="shared" si="173"/>
        <v>47</v>
      </c>
      <c r="Q144" s="28">
        <f t="shared" si="173"/>
        <v>796</v>
      </c>
      <c r="R144" s="28">
        <f t="shared" si="173"/>
        <v>175.01</v>
      </c>
      <c r="S144" s="28">
        <f t="shared" si="173"/>
        <v>5.25</v>
      </c>
      <c r="T144" s="28">
        <f t="shared" si="173"/>
        <v>6.3599999999999994</v>
      </c>
      <c r="U144" s="28">
        <f t="shared" si="173"/>
        <v>1.05</v>
      </c>
      <c r="V144" s="28">
        <f t="shared" si="173"/>
        <v>34.68</v>
      </c>
      <c r="W144" s="28">
        <f t="shared" si="173"/>
        <v>0</v>
      </c>
      <c r="X144" s="28">
        <f t="shared" si="173"/>
        <v>22.28</v>
      </c>
      <c r="Y144" s="28">
        <f t="shared" si="173"/>
        <v>0.75</v>
      </c>
      <c r="Z144" s="28">
        <f t="shared" si="173"/>
        <v>0</v>
      </c>
      <c r="AA144" s="28">
        <f t="shared" si="173"/>
        <v>0</v>
      </c>
      <c r="AB144" s="28">
        <f t="shared" si="173"/>
        <v>0</v>
      </c>
      <c r="AC144" s="28">
        <f t="shared" si="173"/>
        <v>0</v>
      </c>
      <c r="AD144" s="28">
        <f t="shared" si="173"/>
        <v>0</v>
      </c>
      <c r="AE144" s="28">
        <f t="shared" si="173"/>
        <v>0</v>
      </c>
      <c r="AF144" s="28">
        <f t="shared" si="173"/>
        <v>0</v>
      </c>
      <c r="AG144" s="28">
        <f t="shared" si="173"/>
        <v>0</v>
      </c>
      <c r="AH144" s="28">
        <f t="shared" si="173"/>
        <v>137.5</v>
      </c>
      <c r="AI144" s="28">
        <f t="shared" si="173"/>
        <v>8.75</v>
      </c>
      <c r="AJ144" s="28">
        <f t="shared" si="173"/>
        <v>5</v>
      </c>
      <c r="AK144" s="28">
        <f t="shared" si="173"/>
        <v>1.75</v>
      </c>
      <c r="AL144" s="28">
        <f t="shared" si="173"/>
        <v>27.25</v>
      </c>
      <c r="AM144" s="28">
        <f t="shared" si="173"/>
        <v>0</v>
      </c>
      <c r="AN144" s="28">
        <f t="shared" si="173"/>
        <v>17.5</v>
      </c>
      <c r="AO144" s="28">
        <f t="shared" si="173"/>
        <v>1.25</v>
      </c>
    </row>
    <row r="145" spans="1:41" ht="20.100000000000001" customHeight="1">
      <c r="A145" s="19">
        <v>6</v>
      </c>
      <c r="B145" s="20" t="s">
        <v>113</v>
      </c>
      <c r="C145" s="21">
        <v>890</v>
      </c>
      <c r="D145" s="21">
        <v>72</v>
      </c>
      <c r="E145" s="10">
        <f t="shared" ref="E145:E147" si="174">C145+D145</f>
        <v>962</v>
      </c>
      <c r="F145" s="21">
        <v>0</v>
      </c>
      <c r="G145" s="42">
        <v>0</v>
      </c>
      <c r="H145" s="10">
        <f t="shared" ref="H145:H147" si="175">F145+G145</f>
        <v>0</v>
      </c>
      <c r="I145" s="21">
        <v>50</v>
      </c>
      <c r="J145" s="21">
        <v>0</v>
      </c>
      <c r="K145" s="10">
        <f t="shared" si="160"/>
        <v>50</v>
      </c>
      <c r="L145" s="42">
        <v>70</v>
      </c>
      <c r="M145" s="42">
        <v>10</v>
      </c>
      <c r="N145" s="10">
        <f t="shared" si="122"/>
        <v>80</v>
      </c>
      <c r="O145" s="10">
        <f t="shared" ref="O145:P147" si="176">C145+F145+I145+L145</f>
        <v>1010</v>
      </c>
      <c r="P145" s="23">
        <f t="shared" si="176"/>
        <v>82</v>
      </c>
      <c r="Q145" s="10">
        <f t="shared" si="96"/>
        <v>1092</v>
      </c>
      <c r="R145" s="73">
        <f t="shared" si="162"/>
        <v>283.2</v>
      </c>
      <c r="S145" s="73">
        <f t="shared" si="163"/>
        <v>10.8</v>
      </c>
      <c r="T145" s="73">
        <f t="shared" si="164"/>
        <v>0</v>
      </c>
      <c r="U145" s="73">
        <f t="shared" si="165"/>
        <v>0</v>
      </c>
      <c r="V145" s="73">
        <f t="shared" si="166"/>
        <v>15.91</v>
      </c>
      <c r="W145" s="73">
        <f t="shared" si="167"/>
        <v>0</v>
      </c>
      <c r="X145" s="73">
        <f t="shared" si="168"/>
        <v>22.27</v>
      </c>
      <c r="Y145" s="73">
        <f t="shared" si="169"/>
        <v>1.5</v>
      </c>
      <c r="Z145" s="76"/>
      <c r="AA145" s="76"/>
      <c r="AB145" s="76"/>
      <c r="AC145" s="76"/>
      <c r="AD145" s="76"/>
      <c r="AE145" s="76"/>
      <c r="AF145" s="76"/>
      <c r="AG145" s="76"/>
      <c r="AH145" s="76">
        <f t="shared" si="107"/>
        <v>222.5</v>
      </c>
      <c r="AI145" s="76">
        <f t="shared" si="108"/>
        <v>18</v>
      </c>
      <c r="AJ145" s="76">
        <f t="shared" si="109"/>
        <v>0</v>
      </c>
      <c r="AK145" s="76">
        <f t="shared" si="110"/>
        <v>0</v>
      </c>
      <c r="AL145" s="76">
        <f t="shared" si="111"/>
        <v>12.5</v>
      </c>
      <c r="AM145" s="76">
        <f t="shared" si="112"/>
        <v>0</v>
      </c>
      <c r="AN145" s="76">
        <f t="shared" si="113"/>
        <v>17.5</v>
      </c>
      <c r="AO145" s="76">
        <f t="shared" si="114"/>
        <v>2.5</v>
      </c>
    </row>
    <row r="146" spans="1:41" ht="20.100000000000001" customHeight="1">
      <c r="A146" s="19">
        <v>7</v>
      </c>
      <c r="B146" s="20" t="s">
        <v>114</v>
      </c>
      <c r="C146" s="21">
        <v>80</v>
      </c>
      <c r="D146" s="21">
        <v>4</v>
      </c>
      <c r="E146" s="10">
        <f t="shared" si="174"/>
        <v>84</v>
      </c>
      <c r="F146" s="21">
        <v>0</v>
      </c>
      <c r="G146" s="42">
        <v>0</v>
      </c>
      <c r="H146" s="10">
        <f t="shared" si="175"/>
        <v>0</v>
      </c>
      <c r="I146" s="21">
        <v>10</v>
      </c>
      <c r="J146" s="21">
        <v>0</v>
      </c>
      <c r="K146" s="10">
        <f t="shared" si="160"/>
        <v>10</v>
      </c>
      <c r="L146" s="42">
        <v>12</v>
      </c>
      <c r="M146" s="42">
        <v>0</v>
      </c>
      <c r="N146" s="10">
        <f t="shared" si="122"/>
        <v>12</v>
      </c>
      <c r="O146" s="10">
        <f t="shared" si="176"/>
        <v>102</v>
      </c>
      <c r="P146" s="23">
        <f t="shared" si="176"/>
        <v>4</v>
      </c>
      <c r="Q146" s="10">
        <f t="shared" si="96"/>
        <v>106</v>
      </c>
      <c r="R146" s="73">
        <f t="shared" si="162"/>
        <v>25.46</v>
      </c>
      <c r="S146" s="73">
        <f t="shared" si="163"/>
        <v>0.6</v>
      </c>
      <c r="T146" s="73">
        <f t="shared" si="164"/>
        <v>0</v>
      </c>
      <c r="U146" s="73">
        <f t="shared" si="165"/>
        <v>0</v>
      </c>
      <c r="V146" s="73">
        <f t="shared" si="166"/>
        <v>3.18</v>
      </c>
      <c r="W146" s="73">
        <f t="shared" si="167"/>
        <v>0</v>
      </c>
      <c r="X146" s="73">
        <f t="shared" si="168"/>
        <v>3.82</v>
      </c>
      <c r="Y146" s="73">
        <f t="shared" si="169"/>
        <v>0</v>
      </c>
      <c r="Z146" s="76"/>
      <c r="AA146" s="76"/>
      <c r="AB146" s="76"/>
      <c r="AC146" s="76"/>
      <c r="AD146" s="76"/>
      <c r="AE146" s="76"/>
      <c r="AF146" s="76"/>
      <c r="AG146" s="76"/>
      <c r="AH146" s="76">
        <f t="shared" si="107"/>
        <v>20</v>
      </c>
      <c r="AI146" s="76">
        <f t="shared" si="108"/>
        <v>1</v>
      </c>
      <c r="AJ146" s="76">
        <f t="shared" si="109"/>
        <v>0</v>
      </c>
      <c r="AK146" s="76">
        <f t="shared" si="110"/>
        <v>0</v>
      </c>
      <c r="AL146" s="76">
        <f t="shared" si="111"/>
        <v>2.5</v>
      </c>
      <c r="AM146" s="76">
        <f t="shared" si="112"/>
        <v>0</v>
      </c>
      <c r="AN146" s="76">
        <f t="shared" si="113"/>
        <v>3</v>
      </c>
      <c r="AO146" s="76">
        <f t="shared" si="114"/>
        <v>0</v>
      </c>
    </row>
    <row r="147" spans="1:41" ht="20.100000000000001" customHeight="1">
      <c r="A147" s="19">
        <v>8</v>
      </c>
      <c r="B147" s="20" t="s">
        <v>115</v>
      </c>
      <c r="C147" s="21">
        <v>70</v>
      </c>
      <c r="D147" s="21">
        <v>5</v>
      </c>
      <c r="E147" s="10">
        <f t="shared" si="174"/>
        <v>75</v>
      </c>
      <c r="F147" s="21">
        <v>0</v>
      </c>
      <c r="G147" s="42">
        <v>0</v>
      </c>
      <c r="H147" s="10">
        <f t="shared" si="175"/>
        <v>0</v>
      </c>
      <c r="I147" s="21">
        <v>30</v>
      </c>
      <c r="J147" s="21">
        <v>0</v>
      </c>
      <c r="K147" s="10">
        <f t="shared" si="160"/>
        <v>30</v>
      </c>
      <c r="L147" s="42">
        <v>21</v>
      </c>
      <c r="M147" s="42">
        <v>0</v>
      </c>
      <c r="N147" s="10">
        <f t="shared" si="122"/>
        <v>21</v>
      </c>
      <c r="O147" s="10">
        <f t="shared" si="176"/>
        <v>121</v>
      </c>
      <c r="P147" s="23">
        <f t="shared" si="176"/>
        <v>5</v>
      </c>
      <c r="Q147" s="10">
        <f t="shared" si="96"/>
        <v>126</v>
      </c>
      <c r="R147" s="73">
        <f t="shared" si="162"/>
        <v>22.27</v>
      </c>
      <c r="S147" s="73">
        <f t="shared" si="163"/>
        <v>0.75</v>
      </c>
      <c r="T147" s="73">
        <f t="shared" si="164"/>
        <v>0</v>
      </c>
      <c r="U147" s="73">
        <f t="shared" si="165"/>
        <v>0</v>
      </c>
      <c r="V147" s="73">
        <f t="shared" si="166"/>
        <v>9.5500000000000007</v>
      </c>
      <c r="W147" s="73">
        <f t="shared" si="167"/>
        <v>0</v>
      </c>
      <c r="X147" s="73">
        <f t="shared" si="168"/>
        <v>6.68</v>
      </c>
      <c r="Y147" s="73">
        <f t="shared" si="169"/>
        <v>0</v>
      </c>
      <c r="Z147" s="76"/>
      <c r="AA147" s="76"/>
      <c r="AB147" s="76"/>
      <c r="AC147" s="76"/>
      <c r="AD147" s="76"/>
      <c r="AE147" s="76"/>
      <c r="AF147" s="76"/>
      <c r="AG147" s="76"/>
      <c r="AH147" s="76">
        <f t="shared" si="107"/>
        <v>17.5</v>
      </c>
      <c r="AI147" s="76">
        <f t="shared" si="108"/>
        <v>1.25</v>
      </c>
      <c r="AJ147" s="76">
        <f t="shared" si="109"/>
        <v>0</v>
      </c>
      <c r="AK147" s="76">
        <f t="shared" si="110"/>
        <v>0</v>
      </c>
      <c r="AL147" s="76">
        <f t="shared" si="111"/>
        <v>7.5</v>
      </c>
      <c r="AM147" s="76">
        <f t="shared" si="112"/>
        <v>0</v>
      </c>
      <c r="AN147" s="76">
        <f t="shared" si="113"/>
        <v>5.25</v>
      </c>
      <c r="AO147" s="76">
        <f t="shared" si="114"/>
        <v>0</v>
      </c>
    </row>
    <row r="148" spans="1:41" s="29" customFormat="1" ht="20.100000000000001" customHeight="1">
      <c r="A148" s="26"/>
      <c r="B148" s="27" t="s">
        <v>113</v>
      </c>
      <c r="C148" s="28">
        <f t="shared" ref="C148:AO148" si="177">+C145+C146+C147</f>
        <v>1040</v>
      </c>
      <c r="D148" s="28">
        <f t="shared" si="177"/>
        <v>81</v>
      </c>
      <c r="E148" s="28">
        <f t="shared" si="177"/>
        <v>1121</v>
      </c>
      <c r="F148" s="28">
        <f t="shared" si="177"/>
        <v>0</v>
      </c>
      <c r="G148" s="28">
        <f t="shared" si="177"/>
        <v>0</v>
      </c>
      <c r="H148" s="28">
        <f t="shared" si="177"/>
        <v>0</v>
      </c>
      <c r="I148" s="28">
        <f t="shared" si="177"/>
        <v>90</v>
      </c>
      <c r="J148" s="28">
        <f t="shared" si="177"/>
        <v>0</v>
      </c>
      <c r="K148" s="28">
        <f t="shared" si="177"/>
        <v>90</v>
      </c>
      <c r="L148" s="28">
        <f t="shared" si="177"/>
        <v>103</v>
      </c>
      <c r="M148" s="28">
        <f t="shared" si="177"/>
        <v>10</v>
      </c>
      <c r="N148" s="28">
        <f t="shared" si="177"/>
        <v>113</v>
      </c>
      <c r="O148" s="28">
        <f t="shared" si="177"/>
        <v>1233</v>
      </c>
      <c r="P148" s="28">
        <f t="shared" si="177"/>
        <v>91</v>
      </c>
      <c r="Q148" s="28">
        <f t="shared" si="177"/>
        <v>1324</v>
      </c>
      <c r="R148" s="28">
        <f t="shared" si="177"/>
        <v>330.92999999999995</v>
      </c>
      <c r="S148" s="28">
        <f t="shared" si="177"/>
        <v>12.15</v>
      </c>
      <c r="T148" s="28">
        <f t="shared" si="177"/>
        <v>0</v>
      </c>
      <c r="U148" s="28">
        <f t="shared" si="177"/>
        <v>0</v>
      </c>
      <c r="V148" s="28">
        <f t="shared" si="177"/>
        <v>28.64</v>
      </c>
      <c r="W148" s="28">
        <f t="shared" si="177"/>
        <v>0</v>
      </c>
      <c r="X148" s="28">
        <f t="shared" si="177"/>
        <v>32.769999999999996</v>
      </c>
      <c r="Y148" s="28">
        <f t="shared" si="177"/>
        <v>1.5</v>
      </c>
      <c r="Z148" s="28">
        <f t="shared" si="177"/>
        <v>0</v>
      </c>
      <c r="AA148" s="28">
        <f t="shared" si="177"/>
        <v>0</v>
      </c>
      <c r="AB148" s="28">
        <f t="shared" si="177"/>
        <v>0</v>
      </c>
      <c r="AC148" s="28">
        <f t="shared" si="177"/>
        <v>0</v>
      </c>
      <c r="AD148" s="28">
        <f t="shared" si="177"/>
        <v>0</v>
      </c>
      <c r="AE148" s="28">
        <f t="shared" si="177"/>
        <v>0</v>
      </c>
      <c r="AF148" s="28">
        <f t="shared" si="177"/>
        <v>0</v>
      </c>
      <c r="AG148" s="28">
        <f t="shared" si="177"/>
        <v>0</v>
      </c>
      <c r="AH148" s="28">
        <f t="shared" si="177"/>
        <v>260</v>
      </c>
      <c r="AI148" s="28">
        <f t="shared" si="177"/>
        <v>20.25</v>
      </c>
      <c r="AJ148" s="28">
        <f t="shared" si="177"/>
        <v>0</v>
      </c>
      <c r="AK148" s="28">
        <f t="shared" si="177"/>
        <v>0</v>
      </c>
      <c r="AL148" s="28">
        <f t="shared" si="177"/>
        <v>22.5</v>
      </c>
      <c r="AM148" s="28">
        <f t="shared" si="177"/>
        <v>0</v>
      </c>
      <c r="AN148" s="28">
        <f t="shared" si="177"/>
        <v>25.75</v>
      </c>
      <c r="AO148" s="28">
        <f t="shared" si="177"/>
        <v>2.5</v>
      </c>
    </row>
    <row r="149" spans="1:41" ht="20.100000000000001" customHeight="1">
      <c r="A149" s="19">
        <v>9</v>
      </c>
      <c r="B149" s="20" t="s">
        <v>116</v>
      </c>
      <c r="C149" s="21">
        <v>3470</v>
      </c>
      <c r="D149" s="21">
        <v>450</v>
      </c>
      <c r="E149" s="10">
        <f t="shared" ref="E149:E157" si="178">C149+D149</f>
        <v>3920</v>
      </c>
      <c r="F149" s="21">
        <v>70</v>
      </c>
      <c r="G149" s="42">
        <v>15</v>
      </c>
      <c r="H149" s="10">
        <f t="shared" ref="H149:H157" si="179">F149+G149</f>
        <v>85</v>
      </c>
      <c r="I149" s="21">
        <v>55</v>
      </c>
      <c r="J149" s="21">
        <v>1</v>
      </c>
      <c r="K149" s="10">
        <f t="shared" si="160"/>
        <v>56</v>
      </c>
      <c r="L149" s="42">
        <v>402</v>
      </c>
      <c r="M149" s="42">
        <v>50</v>
      </c>
      <c r="N149" s="10">
        <f t="shared" si="122"/>
        <v>452</v>
      </c>
      <c r="O149" s="10">
        <f t="shared" ref="O149:P157" si="180">C149+F149+I149+L149</f>
        <v>3997</v>
      </c>
      <c r="P149" s="23">
        <f t="shared" si="180"/>
        <v>516</v>
      </c>
      <c r="Q149" s="10">
        <f t="shared" si="96"/>
        <v>4513</v>
      </c>
      <c r="R149" s="73">
        <f t="shared" si="162"/>
        <v>1104.1500000000001</v>
      </c>
      <c r="S149" s="73">
        <f t="shared" si="163"/>
        <v>67.5</v>
      </c>
      <c r="T149" s="73">
        <f t="shared" si="164"/>
        <v>22.27</v>
      </c>
      <c r="U149" s="73">
        <f t="shared" si="165"/>
        <v>2.25</v>
      </c>
      <c r="V149" s="73">
        <f t="shared" si="166"/>
        <v>17.5</v>
      </c>
      <c r="W149" s="73">
        <f t="shared" si="167"/>
        <v>0.15</v>
      </c>
      <c r="X149" s="73">
        <f>ROUND(L149*31.82%,2)+0.01</f>
        <v>127.93</v>
      </c>
      <c r="Y149" s="73">
        <f t="shared" si="169"/>
        <v>7.5</v>
      </c>
      <c r="Z149" s="76"/>
      <c r="AA149" s="76"/>
      <c r="AB149" s="76"/>
      <c r="AC149" s="76"/>
      <c r="AD149" s="76"/>
      <c r="AE149" s="76"/>
      <c r="AF149" s="76"/>
      <c r="AG149" s="76"/>
      <c r="AH149" s="76">
        <f t="shared" si="107"/>
        <v>867.5</v>
      </c>
      <c r="AI149" s="77">
        <f>ROUND(D149*25%,2)-56.25</f>
        <v>56.25</v>
      </c>
      <c r="AJ149" s="76">
        <f t="shared" si="109"/>
        <v>17.5</v>
      </c>
      <c r="AK149" s="76">
        <f t="shared" si="110"/>
        <v>3.75</v>
      </c>
      <c r="AL149" s="76">
        <f t="shared" si="111"/>
        <v>13.75</v>
      </c>
      <c r="AM149" s="76">
        <f t="shared" si="112"/>
        <v>0.25</v>
      </c>
      <c r="AN149" s="76">
        <f t="shared" si="113"/>
        <v>100.5</v>
      </c>
      <c r="AO149" s="76">
        <f t="shared" si="114"/>
        <v>12.5</v>
      </c>
    </row>
    <row r="150" spans="1:41" ht="20.100000000000001" customHeight="1">
      <c r="A150" s="19">
        <v>10</v>
      </c>
      <c r="B150" s="20" t="s">
        <v>117</v>
      </c>
      <c r="C150" s="21">
        <v>30</v>
      </c>
      <c r="D150" s="21">
        <v>5</v>
      </c>
      <c r="E150" s="10">
        <f t="shared" si="178"/>
        <v>35</v>
      </c>
      <c r="F150" s="21">
        <v>0</v>
      </c>
      <c r="G150" s="42">
        <v>0</v>
      </c>
      <c r="H150" s="10">
        <f t="shared" si="179"/>
        <v>0</v>
      </c>
      <c r="I150" s="21">
        <v>0</v>
      </c>
      <c r="J150" s="21">
        <v>0</v>
      </c>
      <c r="K150" s="10">
        <f t="shared" si="160"/>
        <v>0</v>
      </c>
      <c r="L150" s="42">
        <v>4</v>
      </c>
      <c r="M150" s="42">
        <v>0</v>
      </c>
      <c r="N150" s="10">
        <f t="shared" si="122"/>
        <v>4</v>
      </c>
      <c r="O150" s="10">
        <f t="shared" si="180"/>
        <v>34</v>
      </c>
      <c r="P150" s="23">
        <f t="shared" si="180"/>
        <v>5</v>
      </c>
      <c r="Q150" s="10">
        <f t="shared" si="96"/>
        <v>39</v>
      </c>
      <c r="R150" s="73">
        <f t="shared" si="162"/>
        <v>9.5500000000000007</v>
      </c>
      <c r="S150" s="73">
        <f t="shared" si="163"/>
        <v>0.75</v>
      </c>
      <c r="T150" s="73">
        <f t="shared" si="164"/>
        <v>0</v>
      </c>
      <c r="U150" s="73">
        <f t="shared" si="165"/>
        <v>0</v>
      </c>
      <c r="V150" s="73">
        <f t="shared" si="166"/>
        <v>0</v>
      </c>
      <c r="W150" s="73">
        <f t="shared" si="167"/>
        <v>0</v>
      </c>
      <c r="X150" s="73">
        <f t="shared" si="168"/>
        <v>1.27</v>
      </c>
      <c r="Y150" s="73">
        <f t="shared" si="169"/>
        <v>0</v>
      </c>
      <c r="Z150" s="76"/>
      <c r="AA150" s="76"/>
      <c r="AB150" s="76"/>
      <c r="AC150" s="76"/>
      <c r="AD150" s="76"/>
      <c r="AE150" s="76"/>
      <c r="AF150" s="76"/>
      <c r="AG150" s="76"/>
      <c r="AH150" s="76">
        <f t="shared" si="107"/>
        <v>7.5</v>
      </c>
      <c r="AI150" s="76">
        <f t="shared" si="108"/>
        <v>1.25</v>
      </c>
      <c r="AJ150" s="76">
        <f t="shared" si="109"/>
        <v>0</v>
      </c>
      <c r="AK150" s="76">
        <f t="shared" si="110"/>
        <v>0</v>
      </c>
      <c r="AL150" s="76">
        <f t="shared" si="111"/>
        <v>0</v>
      </c>
      <c r="AM150" s="76">
        <f t="shared" si="112"/>
        <v>0</v>
      </c>
      <c r="AN150" s="76">
        <f t="shared" si="113"/>
        <v>1</v>
      </c>
      <c r="AO150" s="76">
        <f t="shared" si="114"/>
        <v>0</v>
      </c>
    </row>
    <row r="151" spans="1:41" ht="20.100000000000001" customHeight="1">
      <c r="A151" s="19">
        <v>11</v>
      </c>
      <c r="B151" s="20" t="s">
        <v>118</v>
      </c>
      <c r="C151" s="21">
        <v>6</v>
      </c>
      <c r="D151" s="21">
        <v>0</v>
      </c>
      <c r="E151" s="10">
        <f t="shared" si="178"/>
        <v>6</v>
      </c>
      <c r="F151" s="21">
        <v>0</v>
      </c>
      <c r="G151" s="42">
        <v>0</v>
      </c>
      <c r="H151" s="10">
        <f t="shared" si="179"/>
        <v>0</v>
      </c>
      <c r="I151" s="21">
        <v>0</v>
      </c>
      <c r="J151" s="21">
        <v>0</v>
      </c>
      <c r="K151" s="10">
        <f t="shared" si="160"/>
        <v>0</v>
      </c>
      <c r="L151" s="42">
        <v>4</v>
      </c>
      <c r="M151" s="42">
        <v>0</v>
      </c>
      <c r="N151" s="10">
        <f t="shared" si="122"/>
        <v>4</v>
      </c>
      <c r="O151" s="10">
        <f t="shared" si="180"/>
        <v>10</v>
      </c>
      <c r="P151" s="23">
        <f t="shared" si="180"/>
        <v>0</v>
      </c>
      <c r="Q151" s="10">
        <f t="shared" si="96"/>
        <v>10</v>
      </c>
      <c r="R151" s="73">
        <f t="shared" si="162"/>
        <v>1.91</v>
      </c>
      <c r="S151" s="73">
        <f t="shared" si="163"/>
        <v>0</v>
      </c>
      <c r="T151" s="73">
        <f t="shared" si="164"/>
        <v>0</v>
      </c>
      <c r="U151" s="73">
        <f t="shared" si="165"/>
        <v>0</v>
      </c>
      <c r="V151" s="73">
        <f t="shared" si="166"/>
        <v>0</v>
      </c>
      <c r="W151" s="73">
        <f t="shared" si="167"/>
        <v>0</v>
      </c>
      <c r="X151" s="73">
        <f t="shared" si="168"/>
        <v>1.27</v>
      </c>
      <c r="Y151" s="73">
        <f t="shared" si="169"/>
        <v>0</v>
      </c>
      <c r="Z151" s="76"/>
      <c r="AA151" s="76"/>
      <c r="AB151" s="76"/>
      <c r="AC151" s="76"/>
      <c r="AD151" s="76"/>
      <c r="AE151" s="76"/>
      <c r="AF151" s="76"/>
      <c r="AG151" s="76"/>
      <c r="AH151" s="76">
        <f t="shared" si="107"/>
        <v>1.5</v>
      </c>
      <c r="AI151" s="76">
        <f t="shared" si="108"/>
        <v>0</v>
      </c>
      <c r="AJ151" s="76">
        <f t="shared" si="109"/>
        <v>0</v>
      </c>
      <c r="AK151" s="76">
        <f t="shared" si="110"/>
        <v>0</v>
      </c>
      <c r="AL151" s="76">
        <f t="shared" si="111"/>
        <v>0</v>
      </c>
      <c r="AM151" s="76">
        <f t="shared" si="112"/>
        <v>0</v>
      </c>
      <c r="AN151" s="76">
        <f t="shared" si="113"/>
        <v>1</v>
      </c>
      <c r="AO151" s="76">
        <f t="shared" si="114"/>
        <v>0</v>
      </c>
    </row>
    <row r="152" spans="1:41" ht="20.100000000000001" customHeight="1">
      <c r="A152" s="19">
        <v>12</v>
      </c>
      <c r="B152" s="20" t="s">
        <v>119</v>
      </c>
      <c r="C152" s="21">
        <v>25</v>
      </c>
      <c r="D152" s="21">
        <v>4</v>
      </c>
      <c r="E152" s="10">
        <f t="shared" si="178"/>
        <v>29</v>
      </c>
      <c r="F152" s="21">
        <v>0</v>
      </c>
      <c r="G152" s="42">
        <v>0</v>
      </c>
      <c r="H152" s="10">
        <f t="shared" si="179"/>
        <v>0</v>
      </c>
      <c r="I152" s="21">
        <v>0</v>
      </c>
      <c r="J152" s="21">
        <v>0</v>
      </c>
      <c r="K152" s="10">
        <f t="shared" si="160"/>
        <v>0</v>
      </c>
      <c r="L152" s="42">
        <v>4</v>
      </c>
      <c r="M152" s="42">
        <v>0</v>
      </c>
      <c r="N152" s="10">
        <f t="shared" si="122"/>
        <v>4</v>
      </c>
      <c r="O152" s="10">
        <f t="shared" si="180"/>
        <v>29</v>
      </c>
      <c r="P152" s="23">
        <f t="shared" si="180"/>
        <v>4</v>
      </c>
      <c r="Q152" s="10">
        <f t="shared" si="96"/>
        <v>33</v>
      </c>
      <c r="R152" s="73">
        <f t="shared" si="162"/>
        <v>7.96</v>
      </c>
      <c r="S152" s="73">
        <f t="shared" si="163"/>
        <v>0.6</v>
      </c>
      <c r="T152" s="73">
        <f t="shared" si="164"/>
        <v>0</v>
      </c>
      <c r="U152" s="73">
        <f t="shared" si="165"/>
        <v>0</v>
      </c>
      <c r="V152" s="73">
        <f t="shared" si="166"/>
        <v>0</v>
      </c>
      <c r="W152" s="73">
        <f t="shared" si="167"/>
        <v>0</v>
      </c>
      <c r="X152" s="73">
        <f t="shared" si="168"/>
        <v>1.27</v>
      </c>
      <c r="Y152" s="73">
        <f t="shared" si="169"/>
        <v>0</v>
      </c>
      <c r="Z152" s="76"/>
      <c r="AA152" s="76"/>
      <c r="AB152" s="76"/>
      <c r="AC152" s="76"/>
      <c r="AD152" s="76"/>
      <c r="AE152" s="76"/>
      <c r="AF152" s="76"/>
      <c r="AG152" s="76"/>
      <c r="AH152" s="76">
        <f t="shared" si="107"/>
        <v>6.25</v>
      </c>
      <c r="AI152" s="76">
        <f t="shared" si="108"/>
        <v>1</v>
      </c>
      <c r="AJ152" s="76">
        <f t="shared" si="109"/>
        <v>0</v>
      </c>
      <c r="AK152" s="76">
        <f t="shared" si="110"/>
        <v>0</v>
      </c>
      <c r="AL152" s="76">
        <f t="shared" si="111"/>
        <v>0</v>
      </c>
      <c r="AM152" s="76">
        <f t="shared" si="112"/>
        <v>0</v>
      </c>
      <c r="AN152" s="76">
        <f t="shared" si="113"/>
        <v>1</v>
      </c>
      <c r="AO152" s="76">
        <f t="shared" si="114"/>
        <v>0</v>
      </c>
    </row>
    <row r="153" spans="1:41" ht="20.100000000000001" customHeight="1">
      <c r="A153" s="19">
        <v>13</v>
      </c>
      <c r="B153" s="20" t="s">
        <v>120</v>
      </c>
      <c r="C153" s="21">
        <v>6</v>
      </c>
      <c r="D153" s="21">
        <v>0</v>
      </c>
      <c r="E153" s="10">
        <f t="shared" si="178"/>
        <v>6</v>
      </c>
      <c r="F153" s="21">
        <v>0</v>
      </c>
      <c r="G153" s="42">
        <v>0</v>
      </c>
      <c r="H153" s="10">
        <f t="shared" si="179"/>
        <v>0</v>
      </c>
      <c r="I153" s="21">
        <v>0</v>
      </c>
      <c r="J153" s="21">
        <v>0</v>
      </c>
      <c r="K153" s="10">
        <f t="shared" si="160"/>
        <v>0</v>
      </c>
      <c r="L153" s="42">
        <v>4</v>
      </c>
      <c r="M153" s="42">
        <v>0</v>
      </c>
      <c r="N153" s="10">
        <f t="shared" si="122"/>
        <v>4</v>
      </c>
      <c r="O153" s="10">
        <f t="shared" si="180"/>
        <v>10</v>
      </c>
      <c r="P153" s="23">
        <f t="shared" si="180"/>
        <v>0</v>
      </c>
      <c r="Q153" s="10">
        <f t="shared" si="96"/>
        <v>10</v>
      </c>
      <c r="R153" s="73">
        <f t="shared" si="162"/>
        <v>1.91</v>
      </c>
      <c r="S153" s="73">
        <f t="shared" si="163"/>
        <v>0</v>
      </c>
      <c r="T153" s="73">
        <f t="shared" si="164"/>
        <v>0</v>
      </c>
      <c r="U153" s="73">
        <f t="shared" si="165"/>
        <v>0</v>
      </c>
      <c r="V153" s="73">
        <f t="shared" si="166"/>
        <v>0</v>
      </c>
      <c r="W153" s="73">
        <f t="shared" si="167"/>
        <v>0</v>
      </c>
      <c r="X153" s="73">
        <f t="shared" si="168"/>
        <v>1.27</v>
      </c>
      <c r="Y153" s="73">
        <f t="shared" si="169"/>
        <v>0</v>
      </c>
      <c r="Z153" s="76"/>
      <c r="AA153" s="76"/>
      <c r="AB153" s="76"/>
      <c r="AC153" s="76"/>
      <c r="AD153" s="76"/>
      <c r="AE153" s="76"/>
      <c r="AF153" s="76"/>
      <c r="AG153" s="76"/>
      <c r="AH153" s="76">
        <f t="shared" si="107"/>
        <v>1.5</v>
      </c>
      <c r="AI153" s="76">
        <f t="shared" si="108"/>
        <v>0</v>
      </c>
      <c r="AJ153" s="76">
        <f t="shared" si="109"/>
        <v>0</v>
      </c>
      <c r="AK153" s="76">
        <f t="shared" si="110"/>
        <v>0</v>
      </c>
      <c r="AL153" s="76">
        <f t="shared" si="111"/>
        <v>0</v>
      </c>
      <c r="AM153" s="76">
        <f t="shared" si="112"/>
        <v>0</v>
      </c>
      <c r="AN153" s="76">
        <f t="shared" si="113"/>
        <v>1</v>
      </c>
      <c r="AO153" s="76">
        <f t="shared" si="114"/>
        <v>0</v>
      </c>
    </row>
    <row r="154" spans="1:41" ht="20.100000000000001" customHeight="1">
      <c r="A154" s="19">
        <v>14</v>
      </c>
      <c r="B154" s="20" t="s">
        <v>121</v>
      </c>
      <c r="C154" s="21"/>
      <c r="D154" s="21"/>
      <c r="E154" s="10">
        <f t="shared" si="178"/>
        <v>0</v>
      </c>
      <c r="F154" s="21"/>
      <c r="G154" s="42"/>
      <c r="H154" s="10">
        <f t="shared" si="179"/>
        <v>0</v>
      </c>
      <c r="I154" s="21"/>
      <c r="J154" s="21"/>
      <c r="K154" s="10">
        <f t="shared" si="160"/>
        <v>0</v>
      </c>
      <c r="L154" s="42"/>
      <c r="M154" s="42"/>
      <c r="N154" s="10">
        <f t="shared" si="122"/>
        <v>0</v>
      </c>
      <c r="O154" s="10">
        <f t="shared" si="180"/>
        <v>0</v>
      </c>
      <c r="P154" s="23">
        <f t="shared" si="180"/>
        <v>0</v>
      </c>
      <c r="Q154" s="10">
        <f t="shared" si="96"/>
        <v>0</v>
      </c>
      <c r="R154" s="73">
        <f t="shared" si="162"/>
        <v>0</v>
      </c>
      <c r="S154" s="73">
        <f t="shared" si="163"/>
        <v>0</v>
      </c>
      <c r="T154" s="73">
        <f t="shared" si="164"/>
        <v>0</v>
      </c>
      <c r="U154" s="73">
        <f t="shared" si="165"/>
        <v>0</v>
      </c>
      <c r="V154" s="73">
        <f t="shared" si="166"/>
        <v>0</v>
      </c>
      <c r="W154" s="73">
        <f t="shared" si="167"/>
        <v>0</v>
      </c>
      <c r="X154" s="73">
        <f t="shared" si="168"/>
        <v>0</v>
      </c>
      <c r="Y154" s="73">
        <f t="shared" si="169"/>
        <v>0</v>
      </c>
      <c r="Z154" s="76"/>
      <c r="AA154" s="76"/>
      <c r="AB154" s="76"/>
      <c r="AC154" s="76"/>
      <c r="AD154" s="76"/>
      <c r="AE154" s="76"/>
      <c r="AF154" s="76"/>
      <c r="AG154" s="76"/>
      <c r="AH154" s="76">
        <f t="shared" si="107"/>
        <v>0</v>
      </c>
      <c r="AI154" s="76">
        <f t="shared" si="108"/>
        <v>0</v>
      </c>
      <c r="AJ154" s="76">
        <f t="shared" si="109"/>
        <v>0</v>
      </c>
      <c r="AK154" s="76">
        <f t="shared" si="110"/>
        <v>0</v>
      </c>
      <c r="AL154" s="76">
        <f t="shared" si="111"/>
        <v>0</v>
      </c>
      <c r="AM154" s="76">
        <f t="shared" si="112"/>
        <v>0</v>
      </c>
      <c r="AN154" s="76">
        <f t="shared" si="113"/>
        <v>0</v>
      </c>
      <c r="AO154" s="76">
        <f t="shared" si="114"/>
        <v>0</v>
      </c>
    </row>
    <row r="155" spans="1:41" ht="20.100000000000001" customHeight="1">
      <c r="A155" s="19">
        <v>15</v>
      </c>
      <c r="B155" s="20" t="s">
        <v>122</v>
      </c>
      <c r="C155" s="21">
        <v>6</v>
      </c>
      <c r="D155" s="21">
        <v>0</v>
      </c>
      <c r="E155" s="10">
        <f t="shared" si="178"/>
        <v>6</v>
      </c>
      <c r="F155" s="21">
        <v>0</v>
      </c>
      <c r="G155" s="42">
        <v>0</v>
      </c>
      <c r="H155" s="10">
        <f t="shared" si="179"/>
        <v>0</v>
      </c>
      <c r="I155" s="21">
        <v>0</v>
      </c>
      <c r="J155" s="21">
        <v>0</v>
      </c>
      <c r="K155" s="10">
        <f t="shared" si="160"/>
        <v>0</v>
      </c>
      <c r="L155" s="42">
        <v>4</v>
      </c>
      <c r="M155" s="42">
        <v>0</v>
      </c>
      <c r="N155" s="10">
        <f t="shared" si="122"/>
        <v>4</v>
      </c>
      <c r="O155" s="10">
        <f t="shared" si="180"/>
        <v>10</v>
      </c>
      <c r="P155" s="23">
        <f t="shared" si="180"/>
        <v>0</v>
      </c>
      <c r="Q155" s="10">
        <f t="shared" si="96"/>
        <v>10</v>
      </c>
      <c r="R155" s="73">
        <f t="shared" si="162"/>
        <v>1.91</v>
      </c>
      <c r="S155" s="73">
        <f t="shared" si="163"/>
        <v>0</v>
      </c>
      <c r="T155" s="73">
        <f t="shared" si="164"/>
        <v>0</v>
      </c>
      <c r="U155" s="73">
        <f t="shared" si="165"/>
        <v>0</v>
      </c>
      <c r="V155" s="73">
        <f t="shared" si="166"/>
        <v>0</v>
      </c>
      <c r="W155" s="73">
        <f t="shared" si="167"/>
        <v>0</v>
      </c>
      <c r="X155" s="73">
        <f t="shared" si="168"/>
        <v>1.27</v>
      </c>
      <c r="Y155" s="73">
        <f t="shared" si="169"/>
        <v>0</v>
      </c>
      <c r="Z155" s="76"/>
      <c r="AA155" s="76"/>
      <c r="AB155" s="76"/>
      <c r="AC155" s="76"/>
      <c r="AD155" s="76"/>
      <c r="AE155" s="76"/>
      <c r="AF155" s="76"/>
      <c r="AG155" s="76"/>
      <c r="AH155" s="76">
        <f t="shared" si="107"/>
        <v>1.5</v>
      </c>
      <c r="AI155" s="76">
        <f t="shared" si="108"/>
        <v>0</v>
      </c>
      <c r="AJ155" s="76">
        <f t="shared" si="109"/>
        <v>0</v>
      </c>
      <c r="AK155" s="76">
        <f t="shared" si="110"/>
        <v>0</v>
      </c>
      <c r="AL155" s="76">
        <f t="shared" si="111"/>
        <v>0</v>
      </c>
      <c r="AM155" s="76">
        <f t="shared" si="112"/>
        <v>0</v>
      </c>
      <c r="AN155" s="76">
        <f t="shared" si="113"/>
        <v>1</v>
      </c>
      <c r="AO155" s="76">
        <f t="shared" si="114"/>
        <v>0</v>
      </c>
    </row>
    <row r="156" spans="1:41" ht="20.100000000000001" customHeight="1">
      <c r="A156" s="19">
        <v>16</v>
      </c>
      <c r="B156" s="20" t="s">
        <v>123</v>
      </c>
      <c r="C156" s="21">
        <v>30</v>
      </c>
      <c r="D156" s="21">
        <v>5</v>
      </c>
      <c r="E156" s="10">
        <f t="shared" si="178"/>
        <v>35</v>
      </c>
      <c r="F156" s="21">
        <v>0</v>
      </c>
      <c r="G156" s="42">
        <v>0</v>
      </c>
      <c r="H156" s="10">
        <f t="shared" si="179"/>
        <v>0</v>
      </c>
      <c r="I156" s="21">
        <v>0</v>
      </c>
      <c r="J156" s="21">
        <v>0</v>
      </c>
      <c r="K156" s="10">
        <f t="shared" si="160"/>
        <v>0</v>
      </c>
      <c r="L156" s="42">
        <v>4</v>
      </c>
      <c r="M156" s="42">
        <v>0</v>
      </c>
      <c r="N156" s="10">
        <f t="shared" si="122"/>
        <v>4</v>
      </c>
      <c r="O156" s="10">
        <f t="shared" si="180"/>
        <v>34</v>
      </c>
      <c r="P156" s="23">
        <f t="shared" si="180"/>
        <v>5</v>
      </c>
      <c r="Q156" s="10">
        <f t="shared" si="96"/>
        <v>39</v>
      </c>
      <c r="R156" s="73">
        <f t="shared" si="162"/>
        <v>9.5500000000000007</v>
      </c>
      <c r="S156" s="73">
        <f t="shared" si="163"/>
        <v>0.75</v>
      </c>
      <c r="T156" s="73">
        <f t="shared" si="164"/>
        <v>0</v>
      </c>
      <c r="U156" s="73">
        <f t="shared" si="165"/>
        <v>0</v>
      </c>
      <c r="V156" s="73">
        <f t="shared" si="166"/>
        <v>0</v>
      </c>
      <c r="W156" s="73">
        <f t="shared" si="167"/>
        <v>0</v>
      </c>
      <c r="X156" s="73">
        <f t="shared" si="168"/>
        <v>1.27</v>
      </c>
      <c r="Y156" s="73">
        <f t="shared" si="169"/>
        <v>0</v>
      </c>
      <c r="Z156" s="76"/>
      <c r="AA156" s="76"/>
      <c r="AB156" s="76"/>
      <c r="AC156" s="76"/>
      <c r="AD156" s="76"/>
      <c r="AE156" s="76"/>
      <c r="AF156" s="76"/>
      <c r="AG156" s="76"/>
      <c r="AH156" s="76">
        <f t="shared" si="107"/>
        <v>7.5</v>
      </c>
      <c r="AI156" s="76">
        <f t="shared" si="108"/>
        <v>1.25</v>
      </c>
      <c r="AJ156" s="76">
        <f t="shared" si="109"/>
        <v>0</v>
      </c>
      <c r="AK156" s="76">
        <f t="shared" si="110"/>
        <v>0</v>
      </c>
      <c r="AL156" s="76">
        <f t="shared" si="111"/>
        <v>0</v>
      </c>
      <c r="AM156" s="76">
        <f t="shared" si="112"/>
        <v>0</v>
      </c>
      <c r="AN156" s="76">
        <f t="shared" si="113"/>
        <v>1</v>
      </c>
      <c r="AO156" s="76">
        <f t="shared" si="114"/>
        <v>0</v>
      </c>
    </row>
    <row r="157" spans="1:41" ht="25.5" customHeight="1">
      <c r="A157" s="19">
        <v>17</v>
      </c>
      <c r="B157" s="20" t="s">
        <v>124</v>
      </c>
      <c r="C157" s="21">
        <v>196</v>
      </c>
      <c r="D157" s="21">
        <v>20</v>
      </c>
      <c r="E157" s="10">
        <f t="shared" si="178"/>
        <v>216</v>
      </c>
      <c r="F157" s="21">
        <v>0</v>
      </c>
      <c r="G157" s="42">
        <v>0</v>
      </c>
      <c r="H157" s="10">
        <f t="shared" si="179"/>
        <v>0</v>
      </c>
      <c r="I157" s="21">
        <v>0</v>
      </c>
      <c r="J157" s="21">
        <v>0</v>
      </c>
      <c r="K157" s="10">
        <f t="shared" si="160"/>
        <v>0</v>
      </c>
      <c r="L157" s="42">
        <v>25</v>
      </c>
      <c r="M157" s="42">
        <v>5</v>
      </c>
      <c r="N157" s="10">
        <f t="shared" si="122"/>
        <v>30</v>
      </c>
      <c r="O157" s="10">
        <f t="shared" si="180"/>
        <v>221</v>
      </c>
      <c r="P157" s="23">
        <f t="shared" si="180"/>
        <v>25</v>
      </c>
      <c r="Q157" s="10">
        <f t="shared" si="96"/>
        <v>246</v>
      </c>
      <c r="R157" s="73">
        <f t="shared" si="162"/>
        <v>62.37</v>
      </c>
      <c r="S157" s="73">
        <f t="shared" si="163"/>
        <v>3</v>
      </c>
      <c r="T157" s="73">
        <f t="shared" si="164"/>
        <v>0</v>
      </c>
      <c r="U157" s="73">
        <f t="shared" si="165"/>
        <v>0</v>
      </c>
      <c r="V157" s="73">
        <f t="shared" si="166"/>
        <v>0</v>
      </c>
      <c r="W157" s="73">
        <f t="shared" si="167"/>
        <v>0</v>
      </c>
      <c r="X157" s="73">
        <f t="shared" si="168"/>
        <v>7.96</v>
      </c>
      <c r="Y157" s="73">
        <f t="shared" si="169"/>
        <v>0.75</v>
      </c>
      <c r="Z157" s="76"/>
      <c r="AA157" s="76"/>
      <c r="AB157" s="76"/>
      <c r="AC157" s="76"/>
      <c r="AD157" s="76"/>
      <c r="AE157" s="76"/>
      <c r="AF157" s="76"/>
      <c r="AG157" s="76"/>
      <c r="AH157" s="76">
        <f t="shared" ref="AH157:AH220" si="181">ROUND(C157*25%,2)</f>
        <v>49</v>
      </c>
      <c r="AI157" s="76">
        <f t="shared" ref="AI157:AI220" si="182">ROUND(D157*25%,2)</f>
        <v>5</v>
      </c>
      <c r="AJ157" s="76">
        <f t="shared" ref="AJ157:AJ220" si="183">ROUND(F157*25%,2)</f>
        <v>0</v>
      </c>
      <c r="AK157" s="76">
        <f t="shared" ref="AK157:AK220" si="184">ROUND(G157*25%,2)</f>
        <v>0</v>
      </c>
      <c r="AL157" s="76">
        <f t="shared" ref="AL157:AL220" si="185">ROUND(I157*25%,2)</f>
        <v>0</v>
      </c>
      <c r="AM157" s="76">
        <f t="shared" ref="AM157:AM220" si="186">ROUND(J157*25%,2)</f>
        <v>0</v>
      </c>
      <c r="AN157" s="76">
        <f t="shared" ref="AN157:AN220" si="187">ROUND(L157*25%,2)</f>
        <v>6.25</v>
      </c>
      <c r="AO157" s="76">
        <f t="shared" ref="AO157:AO220" si="188">ROUND(M157*25%,2)</f>
        <v>1.25</v>
      </c>
    </row>
    <row r="158" spans="1:41" s="29" customFormat="1" ht="27.75" customHeight="1">
      <c r="A158" s="26"/>
      <c r="B158" s="27" t="s">
        <v>116</v>
      </c>
      <c r="C158" s="28">
        <f t="shared" ref="C158:AO158" si="189">SUM(C149:C157)</f>
        <v>3769</v>
      </c>
      <c r="D158" s="28">
        <f t="shared" si="189"/>
        <v>484</v>
      </c>
      <c r="E158" s="28">
        <f t="shared" si="189"/>
        <v>4253</v>
      </c>
      <c r="F158" s="28">
        <f t="shared" si="189"/>
        <v>70</v>
      </c>
      <c r="G158" s="28">
        <f t="shared" si="189"/>
        <v>15</v>
      </c>
      <c r="H158" s="28">
        <f t="shared" si="189"/>
        <v>85</v>
      </c>
      <c r="I158" s="28">
        <f t="shared" si="189"/>
        <v>55</v>
      </c>
      <c r="J158" s="28">
        <f t="shared" si="189"/>
        <v>1</v>
      </c>
      <c r="K158" s="28">
        <f t="shared" si="189"/>
        <v>56</v>
      </c>
      <c r="L158" s="28">
        <f t="shared" si="189"/>
        <v>451</v>
      </c>
      <c r="M158" s="28">
        <f t="shared" si="189"/>
        <v>55</v>
      </c>
      <c r="N158" s="28">
        <f t="shared" si="189"/>
        <v>506</v>
      </c>
      <c r="O158" s="28">
        <f t="shared" si="189"/>
        <v>4345</v>
      </c>
      <c r="P158" s="28">
        <f t="shared" si="189"/>
        <v>555</v>
      </c>
      <c r="Q158" s="28">
        <f t="shared" si="189"/>
        <v>4900</v>
      </c>
      <c r="R158" s="28">
        <f t="shared" si="189"/>
        <v>1199.3100000000002</v>
      </c>
      <c r="S158" s="28">
        <f t="shared" si="189"/>
        <v>72.599999999999994</v>
      </c>
      <c r="T158" s="28">
        <f t="shared" si="189"/>
        <v>22.27</v>
      </c>
      <c r="U158" s="28">
        <f t="shared" si="189"/>
        <v>2.25</v>
      </c>
      <c r="V158" s="28">
        <f t="shared" si="189"/>
        <v>17.5</v>
      </c>
      <c r="W158" s="28">
        <f t="shared" si="189"/>
        <v>0.15</v>
      </c>
      <c r="X158" s="28">
        <f t="shared" si="189"/>
        <v>143.51000000000008</v>
      </c>
      <c r="Y158" s="28">
        <f t="shared" si="189"/>
        <v>8.25</v>
      </c>
      <c r="Z158" s="28">
        <f t="shared" si="189"/>
        <v>0</v>
      </c>
      <c r="AA158" s="28">
        <f t="shared" si="189"/>
        <v>0</v>
      </c>
      <c r="AB158" s="28">
        <f t="shared" si="189"/>
        <v>0</v>
      </c>
      <c r="AC158" s="28">
        <f t="shared" si="189"/>
        <v>0</v>
      </c>
      <c r="AD158" s="28">
        <f t="shared" si="189"/>
        <v>0</v>
      </c>
      <c r="AE158" s="28">
        <f t="shared" si="189"/>
        <v>0</v>
      </c>
      <c r="AF158" s="28">
        <f t="shared" si="189"/>
        <v>0</v>
      </c>
      <c r="AG158" s="28">
        <f t="shared" si="189"/>
        <v>0</v>
      </c>
      <c r="AH158" s="28">
        <f t="shared" si="189"/>
        <v>942.25</v>
      </c>
      <c r="AI158" s="28">
        <f t="shared" si="189"/>
        <v>64.75</v>
      </c>
      <c r="AJ158" s="28">
        <f t="shared" si="189"/>
        <v>17.5</v>
      </c>
      <c r="AK158" s="28">
        <f t="shared" si="189"/>
        <v>3.75</v>
      </c>
      <c r="AL158" s="28">
        <f t="shared" si="189"/>
        <v>13.75</v>
      </c>
      <c r="AM158" s="28">
        <f t="shared" si="189"/>
        <v>0.25</v>
      </c>
      <c r="AN158" s="28">
        <f t="shared" si="189"/>
        <v>112.75</v>
      </c>
      <c r="AO158" s="28">
        <f t="shared" si="189"/>
        <v>13.75</v>
      </c>
    </row>
    <row r="159" spans="1:41" ht="20.100000000000001" customHeight="1">
      <c r="A159" s="19">
        <v>18</v>
      </c>
      <c r="B159" s="20" t="s">
        <v>125</v>
      </c>
      <c r="C159" s="21">
        <v>650</v>
      </c>
      <c r="D159" s="21">
        <v>20</v>
      </c>
      <c r="E159" s="10">
        <f t="shared" ref="E159:E161" si="190">C159+D159</f>
        <v>670</v>
      </c>
      <c r="F159" s="21">
        <v>5</v>
      </c>
      <c r="G159" s="42">
        <v>0</v>
      </c>
      <c r="H159" s="10">
        <f t="shared" ref="H159:H161" si="191">F159+G159</f>
        <v>5</v>
      </c>
      <c r="I159" s="21">
        <v>0</v>
      </c>
      <c r="J159" s="21">
        <v>0</v>
      </c>
      <c r="K159" s="10">
        <f t="shared" si="160"/>
        <v>0</v>
      </c>
      <c r="L159" s="42">
        <v>3</v>
      </c>
      <c r="M159" s="42">
        <v>1</v>
      </c>
      <c r="N159" s="10">
        <f t="shared" si="122"/>
        <v>4</v>
      </c>
      <c r="O159" s="10">
        <f t="shared" ref="O159:P161" si="192">C159+F159+I159+L159</f>
        <v>658</v>
      </c>
      <c r="P159" s="23">
        <f t="shared" si="192"/>
        <v>21</v>
      </c>
      <c r="Q159" s="10">
        <f t="shared" si="96"/>
        <v>679</v>
      </c>
      <c r="R159" s="73">
        <f t="shared" si="162"/>
        <v>206.83</v>
      </c>
      <c r="S159" s="73">
        <f t="shared" si="163"/>
        <v>3</v>
      </c>
      <c r="T159" s="73">
        <f t="shared" si="164"/>
        <v>1.59</v>
      </c>
      <c r="U159" s="73">
        <f t="shared" si="165"/>
        <v>0</v>
      </c>
      <c r="V159" s="73">
        <f t="shared" si="166"/>
        <v>0</v>
      </c>
      <c r="W159" s="73">
        <f t="shared" si="167"/>
        <v>0</v>
      </c>
      <c r="X159" s="73">
        <f t="shared" si="168"/>
        <v>0.95</v>
      </c>
      <c r="Y159" s="73">
        <f t="shared" si="169"/>
        <v>0.15</v>
      </c>
      <c r="Z159" s="76"/>
      <c r="AA159" s="76"/>
      <c r="AB159" s="76"/>
      <c r="AC159" s="76"/>
      <c r="AD159" s="76"/>
      <c r="AE159" s="76"/>
      <c r="AF159" s="76"/>
      <c r="AG159" s="76"/>
      <c r="AH159" s="76">
        <f t="shared" si="181"/>
        <v>162.5</v>
      </c>
      <c r="AI159" s="76">
        <f t="shared" si="182"/>
        <v>5</v>
      </c>
      <c r="AJ159" s="76">
        <f t="shared" si="183"/>
        <v>1.25</v>
      </c>
      <c r="AK159" s="76">
        <f t="shared" si="184"/>
        <v>0</v>
      </c>
      <c r="AL159" s="76">
        <f t="shared" si="185"/>
        <v>0</v>
      </c>
      <c r="AM159" s="76">
        <f t="shared" si="186"/>
        <v>0</v>
      </c>
      <c r="AN159" s="76">
        <f t="shared" si="187"/>
        <v>0.75</v>
      </c>
      <c r="AO159" s="76">
        <f t="shared" si="188"/>
        <v>0.25</v>
      </c>
    </row>
    <row r="160" spans="1:41" ht="19.5" customHeight="1">
      <c r="A160" s="19">
        <v>19</v>
      </c>
      <c r="B160" s="20" t="s">
        <v>126</v>
      </c>
      <c r="C160" s="21">
        <v>250</v>
      </c>
      <c r="D160" s="21">
        <v>20</v>
      </c>
      <c r="E160" s="10">
        <f t="shared" si="190"/>
        <v>270</v>
      </c>
      <c r="F160" s="21">
        <v>5</v>
      </c>
      <c r="G160" s="42">
        <v>0</v>
      </c>
      <c r="H160" s="10">
        <f t="shared" si="191"/>
        <v>5</v>
      </c>
      <c r="I160" s="21">
        <v>0</v>
      </c>
      <c r="J160" s="21">
        <v>0</v>
      </c>
      <c r="K160" s="10">
        <f t="shared" si="160"/>
        <v>0</v>
      </c>
      <c r="L160" s="42">
        <v>10</v>
      </c>
      <c r="M160" s="42">
        <v>0</v>
      </c>
      <c r="N160" s="10">
        <f t="shared" si="122"/>
        <v>10</v>
      </c>
      <c r="O160" s="10">
        <f t="shared" si="192"/>
        <v>265</v>
      </c>
      <c r="P160" s="23">
        <f t="shared" si="192"/>
        <v>20</v>
      </c>
      <c r="Q160" s="10">
        <f t="shared" si="96"/>
        <v>285</v>
      </c>
      <c r="R160" s="73">
        <f t="shared" si="162"/>
        <v>79.55</v>
      </c>
      <c r="S160" s="73">
        <f t="shared" si="163"/>
        <v>3</v>
      </c>
      <c r="T160" s="73">
        <f t="shared" si="164"/>
        <v>1.59</v>
      </c>
      <c r="U160" s="73">
        <f t="shared" si="165"/>
        <v>0</v>
      </c>
      <c r="V160" s="73">
        <f t="shared" si="166"/>
        <v>0</v>
      </c>
      <c r="W160" s="73">
        <f t="shared" si="167"/>
        <v>0</v>
      </c>
      <c r="X160" s="73">
        <f t="shared" si="168"/>
        <v>3.18</v>
      </c>
      <c r="Y160" s="73">
        <f t="shared" si="169"/>
        <v>0</v>
      </c>
      <c r="Z160" s="76"/>
      <c r="AA160" s="76"/>
      <c r="AB160" s="76"/>
      <c r="AC160" s="76"/>
      <c r="AD160" s="76"/>
      <c r="AE160" s="76"/>
      <c r="AF160" s="76"/>
      <c r="AG160" s="76"/>
      <c r="AH160" s="76">
        <f t="shared" si="181"/>
        <v>62.5</v>
      </c>
      <c r="AI160" s="76">
        <f t="shared" si="182"/>
        <v>5</v>
      </c>
      <c r="AJ160" s="76">
        <f t="shared" si="183"/>
        <v>1.25</v>
      </c>
      <c r="AK160" s="76">
        <f t="shared" si="184"/>
        <v>0</v>
      </c>
      <c r="AL160" s="76">
        <f t="shared" si="185"/>
        <v>0</v>
      </c>
      <c r="AM160" s="76">
        <f t="shared" si="186"/>
        <v>0</v>
      </c>
      <c r="AN160" s="76">
        <f t="shared" si="187"/>
        <v>2.5</v>
      </c>
      <c r="AO160" s="76">
        <f t="shared" si="188"/>
        <v>0</v>
      </c>
    </row>
    <row r="161" spans="1:41" ht="19.5" customHeight="1">
      <c r="A161" s="19">
        <v>20</v>
      </c>
      <c r="B161" s="20" t="s">
        <v>127</v>
      </c>
      <c r="C161" s="21">
        <v>10</v>
      </c>
      <c r="D161" s="21">
        <v>0</v>
      </c>
      <c r="E161" s="10">
        <f t="shared" si="190"/>
        <v>10</v>
      </c>
      <c r="F161" s="21">
        <v>2</v>
      </c>
      <c r="G161" s="42">
        <v>0</v>
      </c>
      <c r="H161" s="10">
        <f t="shared" si="191"/>
        <v>2</v>
      </c>
      <c r="I161" s="21">
        <v>10</v>
      </c>
      <c r="J161" s="21">
        <v>0</v>
      </c>
      <c r="K161" s="10">
        <f t="shared" si="160"/>
        <v>10</v>
      </c>
      <c r="L161" s="42">
        <v>2</v>
      </c>
      <c r="M161" s="42">
        <v>0</v>
      </c>
      <c r="N161" s="10">
        <f t="shared" si="122"/>
        <v>2</v>
      </c>
      <c r="O161" s="10">
        <f t="shared" si="192"/>
        <v>24</v>
      </c>
      <c r="P161" s="23">
        <f t="shared" si="192"/>
        <v>0</v>
      </c>
      <c r="Q161" s="10">
        <f t="shared" si="96"/>
        <v>24</v>
      </c>
      <c r="R161" s="73">
        <f t="shared" si="162"/>
        <v>3.18</v>
      </c>
      <c r="S161" s="73">
        <f t="shared" si="163"/>
        <v>0</v>
      </c>
      <c r="T161" s="73">
        <f t="shared" si="164"/>
        <v>0.64</v>
      </c>
      <c r="U161" s="73">
        <f t="shared" si="165"/>
        <v>0</v>
      </c>
      <c r="V161" s="73">
        <f t="shared" si="166"/>
        <v>3.18</v>
      </c>
      <c r="W161" s="73">
        <f t="shared" si="167"/>
        <v>0</v>
      </c>
      <c r="X161" s="73">
        <f t="shared" si="168"/>
        <v>0.64</v>
      </c>
      <c r="Y161" s="73">
        <f t="shared" si="169"/>
        <v>0</v>
      </c>
      <c r="Z161" s="76"/>
      <c r="AA161" s="76"/>
      <c r="AB161" s="76"/>
      <c r="AC161" s="76"/>
      <c r="AD161" s="76"/>
      <c r="AE161" s="76"/>
      <c r="AF161" s="76"/>
      <c r="AG161" s="76"/>
      <c r="AH161" s="76">
        <f t="shared" si="181"/>
        <v>2.5</v>
      </c>
      <c r="AI161" s="76">
        <f t="shared" si="182"/>
        <v>0</v>
      </c>
      <c r="AJ161" s="76">
        <f t="shared" si="183"/>
        <v>0.5</v>
      </c>
      <c r="AK161" s="76">
        <f t="shared" si="184"/>
        <v>0</v>
      </c>
      <c r="AL161" s="76">
        <f t="shared" si="185"/>
        <v>2.5</v>
      </c>
      <c r="AM161" s="76">
        <f t="shared" si="186"/>
        <v>0</v>
      </c>
      <c r="AN161" s="76">
        <f t="shared" si="187"/>
        <v>0.5</v>
      </c>
      <c r="AO161" s="76">
        <f t="shared" si="188"/>
        <v>0</v>
      </c>
    </row>
    <row r="162" spans="1:41" s="29" customFormat="1" ht="19.5" customHeight="1">
      <c r="A162" s="26"/>
      <c r="B162" s="27" t="s">
        <v>126</v>
      </c>
      <c r="C162" s="28">
        <f t="shared" ref="C162:M162" si="193">+C160+C161</f>
        <v>260</v>
      </c>
      <c r="D162" s="28">
        <f t="shared" si="193"/>
        <v>20</v>
      </c>
      <c r="E162" s="28">
        <f t="shared" si="193"/>
        <v>280</v>
      </c>
      <c r="F162" s="28">
        <f t="shared" si="193"/>
        <v>7</v>
      </c>
      <c r="G162" s="28">
        <f t="shared" si="193"/>
        <v>0</v>
      </c>
      <c r="H162" s="28">
        <f t="shared" si="193"/>
        <v>7</v>
      </c>
      <c r="I162" s="28">
        <f t="shared" si="193"/>
        <v>10</v>
      </c>
      <c r="J162" s="28">
        <f t="shared" si="193"/>
        <v>0</v>
      </c>
      <c r="K162" s="28">
        <f t="shared" si="193"/>
        <v>10</v>
      </c>
      <c r="L162" s="28">
        <f t="shared" si="193"/>
        <v>12</v>
      </c>
      <c r="M162" s="28">
        <f t="shared" si="193"/>
        <v>0</v>
      </c>
      <c r="N162" s="28">
        <f t="shared" ref="N162:AO162" si="194">+N160+N161</f>
        <v>12</v>
      </c>
      <c r="O162" s="28">
        <f t="shared" si="194"/>
        <v>289</v>
      </c>
      <c r="P162" s="28">
        <f t="shared" si="194"/>
        <v>20</v>
      </c>
      <c r="Q162" s="28">
        <f t="shared" si="194"/>
        <v>309</v>
      </c>
      <c r="R162" s="28">
        <f t="shared" si="194"/>
        <v>82.73</v>
      </c>
      <c r="S162" s="28">
        <f t="shared" si="194"/>
        <v>3</v>
      </c>
      <c r="T162" s="28">
        <f t="shared" si="194"/>
        <v>2.23</v>
      </c>
      <c r="U162" s="28">
        <f t="shared" si="194"/>
        <v>0</v>
      </c>
      <c r="V162" s="28">
        <f t="shared" si="194"/>
        <v>3.18</v>
      </c>
      <c r="W162" s="28">
        <f t="shared" si="194"/>
        <v>0</v>
      </c>
      <c r="X162" s="28">
        <f t="shared" si="194"/>
        <v>3.8200000000000003</v>
      </c>
      <c r="Y162" s="28">
        <f t="shared" si="194"/>
        <v>0</v>
      </c>
      <c r="Z162" s="28">
        <f t="shared" si="194"/>
        <v>0</v>
      </c>
      <c r="AA162" s="28">
        <f t="shared" si="194"/>
        <v>0</v>
      </c>
      <c r="AB162" s="28">
        <f t="shared" si="194"/>
        <v>0</v>
      </c>
      <c r="AC162" s="28">
        <f t="shared" si="194"/>
        <v>0</v>
      </c>
      <c r="AD162" s="28">
        <f t="shared" si="194"/>
        <v>0</v>
      </c>
      <c r="AE162" s="28">
        <f t="shared" si="194"/>
        <v>0</v>
      </c>
      <c r="AF162" s="28">
        <f t="shared" si="194"/>
        <v>0</v>
      </c>
      <c r="AG162" s="28">
        <f t="shared" si="194"/>
        <v>0</v>
      </c>
      <c r="AH162" s="28">
        <f t="shared" si="194"/>
        <v>65</v>
      </c>
      <c r="AI162" s="28">
        <f t="shared" si="194"/>
        <v>5</v>
      </c>
      <c r="AJ162" s="28">
        <f t="shared" si="194"/>
        <v>1.75</v>
      </c>
      <c r="AK162" s="28">
        <f t="shared" si="194"/>
        <v>0</v>
      </c>
      <c r="AL162" s="28">
        <f t="shared" si="194"/>
        <v>2.5</v>
      </c>
      <c r="AM162" s="28">
        <f t="shared" si="194"/>
        <v>0</v>
      </c>
      <c r="AN162" s="28">
        <f t="shared" si="194"/>
        <v>3</v>
      </c>
      <c r="AO162" s="28">
        <f t="shared" si="194"/>
        <v>0</v>
      </c>
    </row>
    <row r="163" spans="1:41" ht="19.5" customHeight="1">
      <c r="A163" s="19">
        <v>21</v>
      </c>
      <c r="B163" s="20" t="s">
        <v>128</v>
      </c>
      <c r="C163" s="21">
        <v>3100</v>
      </c>
      <c r="D163" s="21">
        <v>350</v>
      </c>
      <c r="E163" s="10">
        <f t="shared" ref="E163:E165" si="195">C163+D163</f>
        <v>3450</v>
      </c>
      <c r="F163" s="21">
        <v>50</v>
      </c>
      <c r="G163" s="42">
        <v>10</v>
      </c>
      <c r="H163" s="10">
        <f t="shared" ref="H163:H165" si="196">F163+G163</f>
        <v>60</v>
      </c>
      <c r="I163" s="21">
        <v>30</v>
      </c>
      <c r="J163" s="21">
        <v>0</v>
      </c>
      <c r="K163" s="10">
        <f t="shared" si="160"/>
        <v>30</v>
      </c>
      <c r="L163" s="42">
        <v>510</v>
      </c>
      <c r="M163" s="42">
        <v>48</v>
      </c>
      <c r="N163" s="10">
        <f t="shared" si="122"/>
        <v>558</v>
      </c>
      <c r="O163" s="10">
        <f t="shared" ref="O163:P165" si="197">C163+F163+I163+L163</f>
        <v>3690</v>
      </c>
      <c r="P163" s="23">
        <f t="shared" si="197"/>
        <v>408</v>
      </c>
      <c r="Q163" s="10">
        <f t="shared" si="96"/>
        <v>4098</v>
      </c>
      <c r="R163" s="73">
        <f t="shared" si="162"/>
        <v>986.42</v>
      </c>
      <c r="S163" s="73">
        <f t="shared" si="163"/>
        <v>52.5</v>
      </c>
      <c r="T163" s="73">
        <f t="shared" si="164"/>
        <v>15.91</v>
      </c>
      <c r="U163" s="73">
        <f t="shared" si="165"/>
        <v>1.5</v>
      </c>
      <c r="V163" s="73">
        <f t="shared" si="166"/>
        <v>9.5500000000000007</v>
      </c>
      <c r="W163" s="73">
        <f t="shared" si="167"/>
        <v>0</v>
      </c>
      <c r="X163" s="73">
        <f t="shared" si="168"/>
        <v>162.28</v>
      </c>
      <c r="Y163" s="73">
        <f t="shared" si="169"/>
        <v>7.2</v>
      </c>
      <c r="Z163" s="76"/>
      <c r="AA163" s="76"/>
      <c r="AB163" s="76"/>
      <c r="AC163" s="76"/>
      <c r="AD163" s="76"/>
      <c r="AE163" s="76"/>
      <c r="AF163" s="76"/>
      <c r="AG163" s="76"/>
      <c r="AH163" s="76">
        <f t="shared" si="181"/>
        <v>775</v>
      </c>
      <c r="AI163" s="76">
        <f t="shared" si="182"/>
        <v>87.5</v>
      </c>
      <c r="AJ163" s="76">
        <f t="shared" si="183"/>
        <v>12.5</v>
      </c>
      <c r="AK163" s="76">
        <f t="shared" si="184"/>
        <v>2.5</v>
      </c>
      <c r="AL163" s="76">
        <f t="shared" si="185"/>
        <v>7.5</v>
      </c>
      <c r="AM163" s="76">
        <f t="shared" si="186"/>
        <v>0</v>
      </c>
      <c r="AN163" s="76">
        <f t="shared" si="187"/>
        <v>127.5</v>
      </c>
      <c r="AO163" s="76">
        <f t="shared" si="188"/>
        <v>12</v>
      </c>
    </row>
    <row r="164" spans="1:41" ht="20.100000000000001" customHeight="1">
      <c r="A164" s="19">
        <v>22</v>
      </c>
      <c r="B164" s="20" t="s">
        <v>129</v>
      </c>
      <c r="C164" s="21">
        <v>480</v>
      </c>
      <c r="D164" s="21">
        <v>40</v>
      </c>
      <c r="E164" s="10">
        <f t="shared" si="195"/>
        <v>520</v>
      </c>
      <c r="F164" s="21">
        <v>0</v>
      </c>
      <c r="G164" s="42">
        <v>0</v>
      </c>
      <c r="H164" s="10">
        <f t="shared" si="196"/>
        <v>0</v>
      </c>
      <c r="I164" s="21">
        <v>0</v>
      </c>
      <c r="J164" s="21">
        <v>0</v>
      </c>
      <c r="K164" s="10">
        <f t="shared" si="160"/>
        <v>0</v>
      </c>
      <c r="L164" s="42">
        <v>5</v>
      </c>
      <c r="M164" s="42">
        <v>1</v>
      </c>
      <c r="N164" s="10">
        <f t="shared" si="122"/>
        <v>6</v>
      </c>
      <c r="O164" s="10">
        <f t="shared" si="197"/>
        <v>485</v>
      </c>
      <c r="P164" s="23">
        <f t="shared" si="197"/>
        <v>41</v>
      </c>
      <c r="Q164" s="10">
        <f t="shared" si="96"/>
        <v>526</v>
      </c>
      <c r="R164" s="73">
        <f t="shared" si="162"/>
        <v>152.74</v>
      </c>
      <c r="S164" s="73">
        <f t="shared" si="163"/>
        <v>6</v>
      </c>
      <c r="T164" s="73">
        <f t="shared" si="164"/>
        <v>0</v>
      </c>
      <c r="U164" s="73">
        <f t="shared" si="165"/>
        <v>0</v>
      </c>
      <c r="V164" s="73">
        <f t="shared" si="166"/>
        <v>0</v>
      </c>
      <c r="W164" s="73">
        <f t="shared" si="167"/>
        <v>0</v>
      </c>
      <c r="X164" s="73">
        <f t="shared" si="168"/>
        <v>1.59</v>
      </c>
      <c r="Y164" s="73">
        <f t="shared" si="169"/>
        <v>0.15</v>
      </c>
      <c r="Z164" s="76"/>
      <c r="AA164" s="76"/>
      <c r="AB164" s="76"/>
      <c r="AC164" s="76"/>
      <c r="AD164" s="76"/>
      <c r="AE164" s="76"/>
      <c r="AF164" s="76"/>
      <c r="AG164" s="76"/>
      <c r="AH164" s="76">
        <f t="shared" si="181"/>
        <v>120</v>
      </c>
      <c r="AI164" s="76">
        <f t="shared" si="182"/>
        <v>10</v>
      </c>
      <c r="AJ164" s="76">
        <f t="shared" si="183"/>
        <v>0</v>
      </c>
      <c r="AK164" s="76">
        <f t="shared" si="184"/>
        <v>0</v>
      </c>
      <c r="AL164" s="76">
        <f t="shared" si="185"/>
        <v>0</v>
      </c>
      <c r="AM164" s="76">
        <f t="shared" si="186"/>
        <v>0</v>
      </c>
      <c r="AN164" s="76">
        <f t="shared" si="187"/>
        <v>1.25</v>
      </c>
      <c r="AO164" s="76">
        <f t="shared" si="188"/>
        <v>0.25</v>
      </c>
    </row>
    <row r="165" spans="1:41" ht="20.100000000000001" customHeight="1">
      <c r="A165" s="19">
        <v>23</v>
      </c>
      <c r="B165" s="20" t="s">
        <v>130</v>
      </c>
      <c r="C165" s="21">
        <v>80</v>
      </c>
      <c r="D165" s="21">
        <v>40</v>
      </c>
      <c r="E165" s="10">
        <f t="shared" si="195"/>
        <v>120</v>
      </c>
      <c r="F165" s="21">
        <v>0</v>
      </c>
      <c r="G165" s="42">
        <v>0</v>
      </c>
      <c r="H165" s="10">
        <f t="shared" si="196"/>
        <v>0</v>
      </c>
      <c r="I165" s="21">
        <v>10</v>
      </c>
      <c r="J165" s="21">
        <v>0</v>
      </c>
      <c r="K165" s="10">
        <f t="shared" si="160"/>
        <v>10</v>
      </c>
      <c r="L165" s="42">
        <v>1</v>
      </c>
      <c r="M165" s="42">
        <v>0</v>
      </c>
      <c r="N165" s="10">
        <f t="shared" si="122"/>
        <v>1</v>
      </c>
      <c r="O165" s="10">
        <f t="shared" si="197"/>
        <v>91</v>
      </c>
      <c r="P165" s="23">
        <f t="shared" si="197"/>
        <v>40</v>
      </c>
      <c r="Q165" s="10">
        <f t="shared" si="96"/>
        <v>131</v>
      </c>
      <c r="R165" s="73">
        <f t="shared" si="162"/>
        <v>25.46</v>
      </c>
      <c r="S165" s="73">
        <f t="shared" si="163"/>
        <v>6</v>
      </c>
      <c r="T165" s="73">
        <f t="shared" si="164"/>
        <v>0</v>
      </c>
      <c r="U165" s="73">
        <f t="shared" si="165"/>
        <v>0</v>
      </c>
      <c r="V165" s="73">
        <f t="shared" si="166"/>
        <v>3.18</v>
      </c>
      <c r="W165" s="73">
        <f t="shared" si="167"/>
        <v>0</v>
      </c>
      <c r="X165" s="73">
        <f t="shared" si="168"/>
        <v>0.32</v>
      </c>
      <c r="Y165" s="73">
        <f t="shared" si="169"/>
        <v>0</v>
      </c>
      <c r="Z165" s="76"/>
      <c r="AA165" s="76"/>
      <c r="AB165" s="76"/>
      <c r="AC165" s="76"/>
      <c r="AD165" s="76"/>
      <c r="AE165" s="76"/>
      <c r="AF165" s="76"/>
      <c r="AG165" s="76"/>
      <c r="AH165" s="76">
        <f t="shared" si="181"/>
        <v>20</v>
      </c>
      <c r="AI165" s="76">
        <f t="shared" si="182"/>
        <v>10</v>
      </c>
      <c r="AJ165" s="76">
        <f t="shared" si="183"/>
        <v>0</v>
      </c>
      <c r="AK165" s="76">
        <f t="shared" si="184"/>
        <v>0</v>
      </c>
      <c r="AL165" s="76">
        <f t="shared" si="185"/>
        <v>2.5</v>
      </c>
      <c r="AM165" s="76">
        <f t="shared" si="186"/>
        <v>0</v>
      </c>
      <c r="AN165" s="76">
        <f t="shared" si="187"/>
        <v>0.25</v>
      </c>
      <c r="AO165" s="76">
        <f t="shared" si="188"/>
        <v>0</v>
      </c>
    </row>
    <row r="166" spans="1:41" s="29" customFormat="1" ht="20.100000000000001" customHeight="1">
      <c r="A166" s="26"/>
      <c r="B166" s="27" t="s">
        <v>129</v>
      </c>
      <c r="C166" s="28">
        <f t="shared" ref="C166:M166" si="198">+C164+C165</f>
        <v>560</v>
      </c>
      <c r="D166" s="28">
        <f t="shared" si="198"/>
        <v>80</v>
      </c>
      <c r="E166" s="28">
        <f t="shared" si="198"/>
        <v>640</v>
      </c>
      <c r="F166" s="28">
        <f t="shared" si="198"/>
        <v>0</v>
      </c>
      <c r="G166" s="28">
        <f t="shared" si="198"/>
        <v>0</v>
      </c>
      <c r="H166" s="28">
        <f t="shared" si="198"/>
        <v>0</v>
      </c>
      <c r="I166" s="28">
        <f t="shared" si="198"/>
        <v>10</v>
      </c>
      <c r="J166" s="28">
        <f t="shared" si="198"/>
        <v>0</v>
      </c>
      <c r="K166" s="28">
        <f t="shared" si="198"/>
        <v>10</v>
      </c>
      <c r="L166" s="28">
        <f t="shared" si="198"/>
        <v>6</v>
      </c>
      <c r="M166" s="28">
        <f t="shared" si="198"/>
        <v>1</v>
      </c>
      <c r="N166" s="28">
        <f t="shared" ref="N166:AO166" si="199">+N164+N165</f>
        <v>7</v>
      </c>
      <c r="O166" s="28">
        <f t="shared" si="199"/>
        <v>576</v>
      </c>
      <c r="P166" s="28">
        <f t="shared" si="199"/>
        <v>81</v>
      </c>
      <c r="Q166" s="28">
        <f t="shared" si="199"/>
        <v>657</v>
      </c>
      <c r="R166" s="28">
        <f t="shared" si="199"/>
        <v>178.20000000000002</v>
      </c>
      <c r="S166" s="28">
        <f t="shared" si="199"/>
        <v>12</v>
      </c>
      <c r="T166" s="28">
        <f t="shared" si="199"/>
        <v>0</v>
      </c>
      <c r="U166" s="28">
        <f t="shared" si="199"/>
        <v>0</v>
      </c>
      <c r="V166" s="28">
        <f t="shared" si="199"/>
        <v>3.18</v>
      </c>
      <c r="W166" s="28">
        <f t="shared" si="199"/>
        <v>0</v>
      </c>
      <c r="X166" s="28">
        <f t="shared" si="199"/>
        <v>1.9100000000000001</v>
      </c>
      <c r="Y166" s="28">
        <f t="shared" si="199"/>
        <v>0.15</v>
      </c>
      <c r="Z166" s="28">
        <f t="shared" si="199"/>
        <v>0</v>
      </c>
      <c r="AA166" s="28">
        <f t="shared" si="199"/>
        <v>0</v>
      </c>
      <c r="AB166" s="28">
        <f t="shared" si="199"/>
        <v>0</v>
      </c>
      <c r="AC166" s="28">
        <f t="shared" si="199"/>
        <v>0</v>
      </c>
      <c r="AD166" s="28">
        <f t="shared" si="199"/>
        <v>0</v>
      </c>
      <c r="AE166" s="28">
        <f t="shared" si="199"/>
        <v>0</v>
      </c>
      <c r="AF166" s="28">
        <f t="shared" si="199"/>
        <v>0</v>
      </c>
      <c r="AG166" s="28">
        <f t="shared" si="199"/>
        <v>0</v>
      </c>
      <c r="AH166" s="28">
        <f t="shared" si="199"/>
        <v>140</v>
      </c>
      <c r="AI166" s="28">
        <f t="shared" si="199"/>
        <v>20</v>
      </c>
      <c r="AJ166" s="28">
        <f t="shared" si="199"/>
        <v>0</v>
      </c>
      <c r="AK166" s="28">
        <f t="shared" si="199"/>
        <v>0</v>
      </c>
      <c r="AL166" s="28">
        <f t="shared" si="199"/>
        <v>2.5</v>
      </c>
      <c r="AM166" s="28">
        <f t="shared" si="199"/>
        <v>0</v>
      </c>
      <c r="AN166" s="28">
        <f t="shared" si="199"/>
        <v>1.5</v>
      </c>
      <c r="AO166" s="28">
        <f t="shared" si="199"/>
        <v>0.25</v>
      </c>
    </row>
    <row r="167" spans="1:41" ht="20.100000000000001" customHeight="1">
      <c r="A167" s="19">
        <v>24</v>
      </c>
      <c r="B167" s="20" t="s">
        <v>131</v>
      </c>
      <c r="C167" s="21">
        <v>300</v>
      </c>
      <c r="D167" s="21">
        <v>83</v>
      </c>
      <c r="E167" s="10">
        <f t="shared" ref="E167:E169" si="200">C167+D167</f>
        <v>383</v>
      </c>
      <c r="F167" s="21">
        <v>0</v>
      </c>
      <c r="G167" s="42">
        <v>0</v>
      </c>
      <c r="H167" s="10">
        <f t="shared" ref="H167:H169" si="201">F167+G167</f>
        <v>0</v>
      </c>
      <c r="I167" s="21">
        <v>10</v>
      </c>
      <c r="J167" s="21">
        <v>0</v>
      </c>
      <c r="K167" s="10">
        <f t="shared" si="160"/>
        <v>10</v>
      </c>
      <c r="L167" s="42">
        <v>15</v>
      </c>
      <c r="M167" s="42">
        <v>5</v>
      </c>
      <c r="N167" s="10">
        <f t="shared" si="122"/>
        <v>20</v>
      </c>
      <c r="O167" s="10">
        <f t="shared" ref="O167:P169" si="202">C167+F167+I167+L167</f>
        <v>325</v>
      </c>
      <c r="P167" s="23">
        <f t="shared" si="202"/>
        <v>88</v>
      </c>
      <c r="Q167" s="10">
        <f t="shared" si="96"/>
        <v>413</v>
      </c>
      <c r="R167" s="73">
        <f t="shared" si="162"/>
        <v>95.46</v>
      </c>
      <c r="S167" s="73">
        <f t="shared" si="163"/>
        <v>12.45</v>
      </c>
      <c r="T167" s="73">
        <f t="shared" si="164"/>
        <v>0</v>
      </c>
      <c r="U167" s="73">
        <f t="shared" si="165"/>
        <v>0</v>
      </c>
      <c r="V167" s="73">
        <f t="shared" si="166"/>
        <v>3.18</v>
      </c>
      <c r="W167" s="73">
        <f t="shared" si="167"/>
        <v>0</v>
      </c>
      <c r="X167" s="73">
        <f t="shared" si="168"/>
        <v>4.7699999999999996</v>
      </c>
      <c r="Y167" s="73">
        <f t="shared" si="169"/>
        <v>0.75</v>
      </c>
      <c r="Z167" s="76"/>
      <c r="AA167" s="76"/>
      <c r="AB167" s="76"/>
      <c r="AC167" s="76"/>
      <c r="AD167" s="76"/>
      <c r="AE167" s="76"/>
      <c r="AF167" s="76"/>
      <c r="AG167" s="76"/>
      <c r="AH167" s="76">
        <f t="shared" si="181"/>
        <v>75</v>
      </c>
      <c r="AI167" s="76">
        <f t="shared" si="182"/>
        <v>20.75</v>
      </c>
      <c r="AJ167" s="76">
        <f t="shared" si="183"/>
        <v>0</v>
      </c>
      <c r="AK167" s="76">
        <f t="shared" si="184"/>
        <v>0</v>
      </c>
      <c r="AL167" s="76">
        <f t="shared" si="185"/>
        <v>2.5</v>
      </c>
      <c r="AM167" s="76">
        <f t="shared" si="186"/>
        <v>0</v>
      </c>
      <c r="AN167" s="76">
        <f t="shared" si="187"/>
        <v>3.75</v>
      </c>
      <c r="AO167" s="76">
        <f t="shared" si="188"/>
        <v>1.25</v>
      </c>
    </row>
    <row r="168" spans="1:41" ht="20.100000000000001" customHeight="1">
      <c r="A168" s="19">
        <v>25</v>
      </c>
      <c r="B168" s="20" t="s">
        <v>132</v>
      </c>
      <c r="C168" s="21">
        <v>500</v>
      </c>
      <c r="D168" s="21">
        <v>40</v>
      </c>
      <c r="E168" s="10">
        <f t="shared" si="200"/>
        <v>540</v>
      </c>
      <c r="F168" s="21">
        <v>10</v>
      </c>
      <c r="G168" s="42">
        <v>0</v>
      </c>
      <c r="H168" s="10">
        <f t="shared" si="201"/>
        <v>10</v>
      </c>
      <c r="I168" s="21">
        <v>2</v>
      </c>
      <c r="J168" s="21">
        <v>0</v>
      </c>
      <c r="K168" s="10">
        <f t="shared" si="160"/>
        <v>2</v>
      </c>
      <c r="L168" s="42">
        <v>10</v>
      </c>
      <c r="M168" s="42">
        <v>2</v>
      </c>
      <c r="N168" s="10">
        <f t="shared" si="122"/>
        <v>12</v>
      </c>
      <c r="O168" s="10">
        <f t="shared" si="202"/>
        <v>522</v>
      </c>
      <c r="P168" s="23">
        <f t="shared" si="202"/>
        <v>42</v>
      </c>
      <c r="Q168" s="10">
        <f t="shared" si="96"/>
        <v>564</v>
      </c>
      <c r="R168" s="73">
        <f t="shared" si="162"/>
        <v>159.1</v>
      </c>
      <c r="S168" s="73">
        <f t="shared" si="163"/>
        <v>6</v>
      </c>
      <c r="T168" s="73">
        <f t="shared" si="164"/>
        <v>3.18</v>
      </c>
      <c r="U168" s="73">
        <f t="shared" si="165"/>
        <v>0</v>
      </c>
      <c r="V168" s="73">
        <f t="shared" si="166"/>
        <v>0.64</v>
      </c>
      <c r="W168" s="73">
        <f t="shared" si="167"/>
        <v>0</v>
      </c>
      <c r="X168" s="73">
        <f t="shared" si="168"/>
        <v>3.18</v>
      </c>
      <c r="Y168" s="73">
        <f t="shared" si="169"/>
        <v>0.3</v>
      </c>
      <c r="Z168" s="76"/>
      <c r="AA168" s="76"/>
      <c r="AB168" s="76"/>
      <c r="AC168" s="76"/>
      <c r="AD168" s="76"/>
      <c r="AE168" s="76"/>
      <c r="AF168" s="76"/>
      <c r="AG168" s="76"/>
      <c r="AH168" s="76">
        <f t="shared" si="181"/>
        <v>125</v>
      </c>
      <c r="AI168" s="76">
        <f t="shared" si="182"/>
        <v>10</v>
      </c>
      <c r="AJ168" s="76">
        <f t="shared" si="183"/>
        <v>2.5</v>
      </c>
      <c r="AK168" s="76">
        <f t="shared" si="184"/>
        <v>0</v>
      </c>
      <c r="AL168" s="76">
        <f t="shared" si="185"/>
        <v>0.5</v>
      </c>
      <c r="AM168" s="76">
        <f t="shared" si="186"/>
        <v>0</v>
      </c>
      <c r="AN168" s="76">
        <f t="shared" si="187"/>
        <v>2.5</v>
      </c>
      <c r="AO168" s="76">
        <f t="shared" si="188"/>
        <v>0.5</v>
      </c>
    </row>
    <row r="169" spans="1:41" ht="20.100000000000001" customHeight="1">
      <c r="A169" s="19">
        <v>26</v>
      </c>
      <c r="B169" s="20" t="s">
        <v>133</v>
      </c>
      <c r="C169" s="21">
        <v>130</v>
      </c>
      <c r="D169" s="21">
        <v>18</v>
      </c>
      <c r="E169" s="10">
        <f t="shared" si="200"/>
        <v>148</v>
      </c>
      <c r="F169" s="21">
        <v>0</v>
      </c>
      <c r="G169" s="42">
        <v>0</v>
      </c>
      <c r="H169" s="10">
        <f t="shared" si="201"/>
        <v>0</v>
      </c>
      <c r="I169" s="21">
        <v>0</v>
      </c>
      <c r="J169" s="21">
        <v>0</v>
      </c>
      <c r="K169" s="10">
        <f t="shared" si="160"/>
        <v>0</v>
      </c>
      <c r="L169" s="42">
        <v>5</v>
      </c>
      <c r="M169" s="42">
        <v>1</v>
      </c>
      <c r="N169" s="10">
        <f t="shared" si="122"/>
        <v>6</v>
      </c>
      <c r="O169" s="10">
        <f t="shared" si="202"/>
        <v>135</v>
      </c>
      <c r="P169" s="23">
        <f t="shared" si="202"/>
        <v>19</v>
      </c>
      <c r="Q169" s="10">
        <f t="shared" si="96"/>
        <v>154</v>
      </c>
      <c r="R169" s="73">
        <f t="shared" si="162"/>
        <v>41.37</v>
      </c>
      <c r="S169" s="73">
        <f t="shared" si="163"/>
        <v>2.7</v>
      </c>
      <c r="T169" s="73">
        <f t="shared" si="164"/>
        <v>0</v>
      </c>
      <c r="U169" s="73">
        <f t="shared" si="165"/>
        <v>0</v>
      </c>
      <c r="V169" s="73">
        <f t="shared" si="166"/>
        <v>0</v>
      </c>
      <c r="W169" s="73">
        <f t="shared" si="167"/>
        <v>0</v>
      </c>
      <c r="X169" s="73">
        <f t="shared" si="168"/>
        <v>1.59</v>
      </c>
      <c r="Y169" s="73">
        <f t="shared" si="169"/>
        <v>0.15</v>
      </c>
      <c r="Z169" s="76"/>
      <c r="AA169" s="76"/>
      <c r="AB169" s="76"/>
      <c r="AC169" s="76"/>
      <c r="AD169" s="76"/>
      <c r="AE169" s="76"/>
      <c r="AF169" s="76"/>
      <c r="AG169" s="76"/>
      <c r="AH169" s="76">
        <f t="shared" si="181"/>
        <v>32.5</v>
      </c>
      <c r="AI169" s="76">
        <f t="shared" si="182"/>
        <v>4.5</v>
      </c>
      <c r="AJ169" s="76">
        <f t="shared" si="183"/>
        <v>0</v>
      </c>
      <c r="AK169" s="76">
        <f t="shared" si="184"/>
        <v>0</v>
      </c>
      <c r="AL169" s="76">
        <f t="shared" si="185"/>
        <v>0</v>
      </c>
      <c r="AM169" s="76">
        <f t="shared" si="186"/>
        <v>0</v>
      </c>
      <c r="AN169" s="76">
        <f t="shared" si="187"/>
        <v>1.25</v>
      </c>
      <c r="AO169" s="76">
        <f t="shared" si="188"/>
        <v>0.25</v>
      </c>
    </row>
    <row r="170" spans="1:41" s="29" customFormat="1" ht="20.100000000000001" customHeight="1">
      <c r="A170" s="26"/>
      <c r="B170" s="27" t="s">
        <v>132</v>
      </c>
      <c r="C170" s="28">
        <f t="shared" ref="C170:M170" si="203">+C168+C169</f>
        <v>630</v>
      </c>
      <c r="D170" s="28">
        <f t="shared" si="203"/>
        <v>58</v>
      </c>
      <c r="E170" s="28">
        <f t="shared" si="203"/>
        <v>688</v>
      </c>
      <c r="F170" s="28">
        <f t="shared" si="203"/>
        <v>10</v>
      </c>
      <c r="G170" s="28">
        <f t="shared" si="203"/>
        <v>0</v>
      </c>
      <c r="H170" s="28">
        <f t="shared" si="203"/>
        <v>10</v>
      </c>
      <c r="I170" s="28">
        <f t="shared" si="203"/>
        <v>2</v>
      </c>
      <c r="J170" s="28">
        <f t="shared" si="203"/>
        <v>0</v>
      </c>
      <c r="K170" s="28">
        <f t="shared" si="203"/>
        <v>2</v>
      </c>
      <c r="L170" s="28">
        <f t="shared" si="203"/>
        <v>15</v>
      </c>
      <c r="M170" s="28">
        <f t="shared" si="203"/>
        <v>3</v>
      </c>
      <c r="N170" s="28">
        <f t="shared" ref="N170:AO170" si="204">+N168+N169</f>
        <v>18</v>
      </c>
      <c r="O170" s="28">
        <f t="shared" si="204"/>
        <v>657</v>
      </c>
      <c r="P170" s="28">
        <f t="shared" si="204"/>
        <v>61</v>
      </c>
      <c r="Q170" s="28">
        <f t="shared" si="204"/>
        <v>718</v>
      </c>
      <c r="R170" s="28">
        <f t="shared" si="204"/>
        <v>200.47</v>
      </c>
      <c r="S170" s="28">
        <f t="shared" si="204"/>
        <v>8.6999999999999993</v>
      </c>
      <c r="T170" s="28">
        <f t="shared" si="204"/>
        <v>3.18</v>
      </c>
      <c r="U170" s="28">
        <f t="shared" si="204"/>
        <v>0</v>
      </c>
      <c r="V170" s="28">
        <f t="shared" si="204"/>
        <v>0.64</v>
      </c>
      <c r="W170" s="28">
        <f t="shared" si="204"/>
        <v>0</v>
      </c>
      <c r="X170" s="28">
        <f t="shared" si="204"/>
        <v>4.7700000000000005</v>
      </c>
      <c r="Y170" s="28">
        <f t="shared" si="204"/>
        <v>0.44999999999999996</v>
      </c>
      <c r="Z170" s="28">
        <f t="shared" si="204"/>
        <v>0</v>
      </c>
      <c r="AA170" s="28">
        <f t="shared" si="204"/>
        <v>0</v>
      </c>
      <c r="AB170" s="28">
        <f t="shared" si="204"/>
        <v>0</v>
      </c>
      <c r="AC170" s="28">
        <f t="shared" si="204"/>
        <v>0</v>
      </c>
      <c r="AD170" s="28">
        <f t="shared" si="204"/>
        <v>0</v>
      </c>
      <c r="AE170" s="28">
        <f t="shared" si="204"/>
        <v>0</v>
      </c>
      <c r="AF170" s="28">
        <f t="shared" si="204"/>
        <v>0</v>
      </c>
      <c r="AG170" s="28">
        <f t="shared" si="204"/>
        <v>0</v>
      </c>
      <c r="AH170" s="28">
        <f t="shared" si="204"/>
        <v>157.5</v>
      </c>
      <c r="AI170" s="28">
        <f t="shared" si="204"/>
        <v>14.5</v>
      </c>
      <c r="AJ170" s="28">
        <f t="shared" si="204"/>
        <v>2.5</v>
      </c>
      <c r="AK170" s="28">
        <f t="shared" si="204"/>
        <v>0</v>
      </c>
      <c r="AL170" s="28">
        <f t="shared" si="204"/>
        <v>0.5</v>
      </c>
      <c r="AM170" s="28">
        <f t="shared" si="204"/>
        <v>0</v>
      </c>
      <c r="AN170" s="28">
        <f t="shared" si="204"/>
        <v>3.75</v>
      </c>
      <c r="AO170" s="28">
        <f t="shared" si="204"/>
        <v>0.75</v>
      </c>
    </row>
    <row r="171" spans="1:41" ht="20.100000000000001" customHeight="1">
      <c r="A171" s="19">
        <v>27</v>
      </c>
      <c r="B171" s="20" t="s">
        <v>134</v>
      </c>
      <c r="C171" s="21">
        <v>160</v>
      </c>
      <c r="D171" s="21">
        <v>20</v>
      </c>
      <c r="E171" s="10">
        <f t="shared" ref="E171:E175" si="205">C171+D171</f>
        <v>180</v>
      </c>
      <c r="F171" s="21">
        <v>15</v>
      </c>
      <c r="G171" s="42">
        <v>6</v>
      </c>
      <c r="H171" s="10">
        <f t="shared" ref="H171:H175" si="206">F171+G171</f>
        <v>21</v>
      </c>
      <c r="I171" s="21">
        <v>0</v>
      </c>
      <c r="J171" s="21">
        <v>0</v>
      </c>
      <c r="K171" s="10">
        <f t="shared" si="160"/>
        <v>0</v>
      </c>
      <c r="L171" s="42">
        <v>30</v>
      </c>
      <c r="M171" s="42">
        <v>5</v>
      </c>
      <c r="N171" s="10">
        <f t="shared" si="122"/>
        <v>35</v>
      </c>
      <c r="O171" s="10">
        <f t="shared" ref="O171:P175" si="207">C171+F171+I171+L171</f>
        <v>205</v>
      </c>
      <c r="P171" s="23">
        <f t="shared" si="207"/>
        <v>31</v>
      </c>
      <c r="Q171" s="10">
        <f t="shared" ref="Q171:Q248" si="208">O171+P171</f>
        <v>236</v>
      </c>
      <c r="R171" s="73">
        <f t="shared" si="162"/>
        <v>50.91</v>
      </c>
      <c r="S171" s="73">
        <f t="shared" si="163"/>
        <v>3</v>
      </c>
      <c r="T171" s="73">
        <f t="shared" si="164"/>
        <v>4.7699999999999996</v>
      </c>
      <c r="U171" s="73">
        <f t="shared" si="165"/>
        <v>0.9</v>
      </c>
      <c r="V171" s="73">
        <f t="shared" si="166"/>
        <v>0</v>
      </c>
      <c r="W171" s="73">
        <f t="shared" si="167"/>
        <v>0</v>
      </c>
      <c r="X171" s="73">
        <f t="shared" si="168"/>
        <v>9.5500000000000007</v>
      </c>
      <c r="Y171" s="73">
        <f t="shared" si="169"/>
        <v>0.75</v>
      </c>
      <c r="Z171" s="76"/>
      <c r="AA171" s="76"/>
      <c r="AB171" s="76"/>
      <c r="AC171" s="76"/>
      <c r="AD171" s="76"/>
      <c r="AE171" s="76"/>
      <c r="AF171" s="76"/>
      <c r="AG171" s="76"/>
      <c r="AH171" s="76">
        <f t="shared" si="181"/>
        <v>40</v>
      </c>
      <c r="AI171" s="76">
        <f t="shared" si="182"/>
        <v>5</v>
      </c>
      <c r="AJ171" s="76">
        <f t="shared" si="183"/>
        <v>3.75</v>
      </c>
      <c r="AK171" s="76">
        <f t="shared" si="184"/>
        <v>1.5</v>
      </c>
      <c r="AL171" s="76">
        <f t="shared" si="185"/>
        <v>0</v>
      </c>
      <c r="AM171" s="76">
        <f t="shared" si="186"/>
        <v>0</v>
      </c>
      <c r="AN171" s="76">
        <f t="shared" si="187"/>
        <v>7.5</v>
      </c>
      <c r="AO171" s="76">
        <f t="shared" si="188"/>
        <v>1.25</v>
      </c>
    </row>
    <row r="172" spans="1:41" ht="20.100000000000001" customHeight="1">
      <c r="A172" s="43">
        <v>28</v>
      </c>
      <c r="B172" s="34" t="s">
        <v>135</v>
      </c>
      <c r="C172" s="21">
        <v>0</v>
      </c>
      <c r="D172" s="21">
        <v>0</v>
      </c>
      <c r="E172" s="10">
        <f t="shared" si="205"/>
        <v>0</v>
      </c>
      <c r="F172" s="21">
        <v>400</v>
      </c>
      <c r="G172" s="42">
        <v>90</v>
      </c>
      <c r="H172" s="10">
        <f t="shared" si="206"/>
        <v>490</v>
      </c>
      <c r="I172" s="21">
        <v>70</v>
      </c>
      <c r="J172" s="21">
        <v>3</v>
      </c>
      <c r="K172" s="10">
        <f t="shared" si="160"/>
        <v>73</v>
      </c>
      <c r="L172" s="42">
        <v>0</v>
      </c>
      <c r="M172" s="42">
        <v>0</v>
      </c>
      <c r="N172" s="10">
        <f t="shared" si="122"/>
        <v>0</v>
      </c>
      <c r="O172" s="10">
        <f t="shared" si="207"/>
        <v>470</v>
      </c>
      <c r="P172" s="23">
        <f t="shared" si="207"/>
        <v>93</v>
      </c>
      <c r="Q172" s="10">
        <f t="shared" si="208"/>
        <v>563</v>
      </c>
      <c r="R172" s="73">
        <f t="shared" si="162"/>
        <v>0</v>
      </c>
      <c r="S172" s="73">
        <f t="shared" si="163"/>
        <v>0</v>
      </c>
      <c r="T172" s="73">
        <f t="shared" si="164"/>
        <v>127.28</v>
      </c>
      <c r="U172" s="73">
        <f t="shared" si="165"/>
        <v>13.5</v>
      </c>
      <c r="V172" s="73">
        <f t="shared" si="166"/>
        <v>22.27</v>
      </c>
      <c r="W172" s="73">
        <f t="shared" si="167"/>
        <v>0.45</v>
      </c>
      <c r="X172" s="73">
        <f t="shared" si="168"/>
        <v>0</v>
      </c>
      <c r="Y172" s="73">
        <f t="shared" si="169"/>
        <v>0</v>
      </c>
      <c r="Z172" s="76"/>
      <c r="AA172" s="76"/>
      <c r="AB172" s="76"/>
      <c r="AC172" s="76"/>
      <c r="AD172" s="76"/>
      <c r="AE172" s="76"/>
      <c r="AF172" s="76"/>
      <c r="AG172" s="76"/>
      <c r="AH172" s="76">
        <f t="shared" si="181"/>
        <v>0</v>
      </c>
      <c r="AI172" s="76">
        <f t="shared" si="182"/>
        <v>0</v>
      </c>
      <c r="AJ172" s="76">
        <f t="shared" si="183"/>
        <v>100</v>
      </c>
      <c r="AK172" s="76">
        <f t="shared" si="184"/>
        <v>22.5</v>
      </c>
      <c r="AL172" s="76">
        <f t="shared" si="185"/>
        <v>17.5</v>
      </c>
      <c r="AM172" s="76">
        <f t="shared" si="186"/>
        <v>0.75</v>
      </c>
      <c r="AN172" s="76">
        <f t="shared" si="187"/>
        <v>0</v>
      </c>
      <c r="AO172" s="76">
        <f t="shared" si="188"/>
        <v>0</v>
      </c>
    </row>
    <row r="173" spans="1:41" ht="20.100000000000001" customHeight="1">
      <c r="A173" s="43">
        <v>29</v>
      </c>
      <c r="B173" s="34" t="s">
        <v>136</v>
      </c>
      <c r="C173" s="21">
        <v>0</v>
      </c>
      <c r="D173" s="21">
        <v>0</v>
      </c>
      <c r="E173" s="10">
        <f t="shared" si="205"/>
        <v>0</v>
      </c>
      <c r="F173" s="21">
        <v>430</v>
      </c>
      <c r="G173" s="42">
        <v>113</v>
      </c>
      <c r="H173" s="10">
        <f t="shared" si="206"/>
        <v>543</v>
      </c>
      <c r="I173" s="21">
        <v>120</v>
      </c>
      <c r="J173" s="21">
        <v>9</v>
      </c>
      <c r="K173" s="10">
        <f t="shared" si="160"/>
        <v>129</v>
      </c>
      <c r="L173" s="42">
        <v>35</v>
      </c>
      <c r="M173" s="42">
        <v>6</v>
      </c>
      <c r="N173" s="10">
        <f t="shared" si="122"/>
        <v>41</v>
      </c>
      <c r="O173" s="10">
        <f t="shared" si="207"/>
        <v>585</v>
      </c>
      <c r="P173" s="23">
        <f t="shared" si="207"/>
        <v>128</v>
      </c>
      <c r="Q173" s="10">
        <f t="shared" si="208"/>
        <v>713</v>
      </c>
      <c r="R173" s="73">
        <f t="shared" si="162"/>
        <v>0</v>
      </c>
      <c r="S173" s="73">
        <f t="shared" si="163"/>
        <v>0</v>
      </c>
      <c r="T173" s="73">
        <f t="shared" si="164"/>
        <v>136.83000000000001</v>
      </c>
      <c r="U173" s="73">
        <f t="shared" si="165"/>
        <v>16.95</v>
      </c>
      <c r="V173" s="73">
        <f t="shared" si="166"/>
        <v>38.18</v>
      </c>
      <c r="W173" s="73">
        <f t="shared" si="167"/>
        <v>1.35</v>
      </c>
      <c r="X173" s="73">
        <f t="shared" si="168"/>
        <v>11.14</v>
      </c>
      <c r="Y173" s="73">
        <f t="shared" si="169"/>
        <v>0.9</v>
      </c>
      <c r="Z173" s="76"/>
      <c r="AA173" s="76"/>
      <c r="AB173" s="76"/>
      <c r="AC173" s="76"/>
      <c r="AD173" s="76"/>
      <c r="AE173" s="76"/>
      <c r="AF173" s="76"/>
      <c r="AG173" s="76"/>
      <c r="AH173" s="76">
        <f t="shared" si="181"/>
        <v>0</v>
      </c>
      <c r="AI173" s="76">
        <f t="shared" si="182"/>
        <v>0</v>
      </c>
      <c r="AJ173" s="76">
        <f t="shared" si="183"/>
        <v>107.5</v>
      </c>
      <c r="AK173" s="76">
        <f t="shared" si="184"/>
        <v>28.25</v>
      </c>
      <c r="AL173" s="76">
        <f t="shared" si="185"/>
        <v>30</v>
      </c>
      <c r="AM173" s="76">
        <f t="shared" si="186"/>
        <v>2.25</v>
      </c>
      <c r="AN173" s="76">
        <f t="shared" si="187"/>
        <v>8.75</v>
      </c>
      <c r="AO173" s="76">
        <f t="shared" si="188"/>
        <v>1.5</v>
      </c>
    </row>
    <row r="174" spans="1:41" ht="20.100000000000001" customHeight="1">
      <c r="A174" s="43">
        <v>30</v>
      </c>
      <c r="B174" s="34" t="s">
        <v>137</v>
      </c>
      <c r="C174" s="21">
        <v>80</v>
      </c>
      <c r="D174" s="21">
        <v>15</v>
      </c>
      <c r="E174" s="10">
        <f t="shared" si="205"/>
        <v>95</v>
      </c>
      <c r="F174" s="21">
        <v>150</v>
      </c>
      <c r="G174" s="42">
        <v>46</v>
      </c>
      <c r="H174" s="10">
        <f t="shared" si="206"/>
        <v>196</v>
      </c>
      <c r="I174" s="21">
        <v>149</v>
      </c>
      <c r="J174" s="21">
        <v>10</v>
      </c>
      <c r="K174" s="10">
        <f t="shared" si="160"/>
        <v>159</v>
      </c>
      <c r="L174" s="42">
        <v>35</v>
      </c>
      <c r="M174" s="42">
        <v>2</v>
      </c>
      <c r="N174" s="10">
        <f t="shared" si="122"/>
        <v>37</v>
      </c>
      <c r="O174" s="10">
        <f t="shared" si="207"/>
        <v>414</v>
      </c>
      <c r="P174" s="23">
        <f t="shared" si="207"/>
        <v>73</v>
      </c>
      <c r="Q174" s="10">
        <f t="shared" si="208"/>
        <v>487</v>
      </c>
      <c r="R174" s="73">
        <f t="shared" si="162"/>
        <v>25.46</v>
      </c>
      <c r="S174" s="73">
        <f t="shared" si="163"/>
        <v>2.25</v>
      </c>
      <c r="T174" s="73">
        <f t="shared" si="164"/>
        <v>47.73</v>
      </c>
      <c r="U174" s="73">
        <f t="shared" si="165"/>
        <v>6.9</v>
      </c>
      <c r="V174" s="73">
        <f t="shared" si="166"/>
        <v>47.41</v>
      </c>
      <c r="W174" s="73">
        <f t="shared" si="167"/>
        <v>1.5</v>
      </c>
      <c r="X174" s="73">
        <f t="shared" si="168"/>
        <v>11.14</v>
      </c>
      <c r="Y174" s="73">
        <f t="shared" si="169"/>
        <v>0.3</v>
      </c>
      <c r="Z174" s="76"/>
      <c r="AA174" s="76"/>
      <c r="AB174" s="76"/>
      <c r="AC174" s="76"/>
      <c r="AD174" s="76"/>
      <c r="AE174" s="76"/>
      <c r="AF174" s="76"/>
      <c r="AG174" s="76"/>
      <c r="AH174" s="76">
        <f t="shared" si="181"/>
        <v>20</v>
      </c>
      <c r="AI174" s="76">
        <f t="shared" si="182"/>
        <v>3.75</v>
      </c>
      <c r="AJ174" s="76">
        <f t="shared" si="183"/>
        <v>37.5</v>
      </c>
      <c r="AK174" s="76">
        <f t="shared" si="184"/>
        <v>11.5</v>
      </c>
      <c r="AL174" s="76">
        <f t="shared" si="185"/>
        <v>37.25</v>
      </c>
      <c r="AM174" s="76">
        <f t="shared" si="186"/>
        <v>2.5</v>
      </c>
      <c r="AN174" s="76">
        <f t="shared" si="187"/>
        <v>8.75</v>
      </c>
      <c r="AO174" s="76">
        <f t="shared" si="188"/>
        <v>0.5</v>
      </c>
    </row>
    <row r="175" spans="1:41" ht="20.100000000000001" customHeight="1">
      <c r="A175" s="43">
        <v>31</v>
      </c>
      <c r="B175" s="34" t="s">
        <v>138</v>
      </c>
      <c r="C175" s="21">
        <v>60</v>
      </c>
      <c r="D175" s="21">
        <v>10</v>
      </c>
      <c r="E175" s="10">
        <f t="shared" si="205"/>
        <v>70</v>
      </c>
      <c r="F175" s="21">
        <v>128</v>
      </c>
      <c r="G175" s="42">
        <v>20</v>
      </c>
      <c r="H175" s="10">
        <f t="shared" si="206"/>
        <v>148</v>
      </c>
      <c r="I175" s="21">
        <v>55</v>
      </c>
      <c r="J175" s="21">
        <v>0</v>
      </c>
      <c r="K175" s="10">
        <f t="shared" si="160"/>
        <v>55</v>
      </c>
      <c r="L175" s="42">
        <v>30</v>
      </c>
      <c r="M175" s="42">
        <v>3</v>
      </c>
      <c r="N175" s="10">
        <f t="shared" si="122"/>
        <v>33</v>
      </c>
      <c r="O175" s="10">
        <f t="shared" si="207"/>
        <v>273</v>
      </c>
      <c r="P175" s="23">
        <f t="shared" si="207"/>
        <v>33</v>
      </c>
      <c r="Q175" s="10">
        <f t="shared" si="208"/>
        <v>306</v>
      </c>
      <c r="R175" s="73">
        <f t="shared" si="162"/>
        <v>19.09</v>
      </c>
      <c r="S175" s="73">
        <f t="shared" si="163"/>
        <v>1.5</v>
      </c>
      <c r="T175" s="73">
        <f t="shared" si="164"/>
        <v>40.729999999999997</v>
      </c>
      <c r="U175" s="73">
        <f t="shared" si="165"/>
        <v>3</v>
      </c>
      <c r="V175" s="73">
        <f t="shared" si="166"/>
        <v>17.5</v>
      </c>
      <c r="W175" s="73">
        <f t="shared" si="167"/>
        <v>0</v>
      </c>
      <c r="X175" s="73">
        <f t="shared" si="168"/>
        <v>9.5500000000000007</v>
      </c>
      <c r="Y175" s="73">
        <f t="shared" si="169"/>
        <v>0.45</v>
      </c>
      <c r="Z175" s="76"/>
      <c r="AA175" s="76"/>
      <c r="AB175" s="76"/>
      <c r="AC175" s="76"/>
      <c r="AD175" s="76"/>
      <c r="AE175" s="76"/>
      <c r="AF175" s="76"/>
      <c r="AG175" s="76"/>
      <c r="AH175" s="76">
        <f t="shared" si="181"/>
        <v>15</v>
      </c>
      <c r="AI175" s="76">
        <f t="shared" si="182"/>
        <v>2.5</v>
      </c>
      <c r="AJ175" s="76">
        <f t="shared" si="183"/>
        <v>32</v>
      </c>
      <c r="AK175" s="76">
        <f t="shared" si="184"/>
        <v>5</v>
      </c>
      <c r="AL175" s="76">
        <f t="shared" si="185"/>
        <v>13.75</v>
      </c>
      <c r="AM175" s="76">
        <f t="shared" si="186"/>
        <v>0</v>
      </c>
      <c r="AN175" s="76">
        <f t="shared" si="187"/>
        <v>7.5</v>
      </c>
      <c r="AO175" s="76">
        <f t="shared" si="188"/>
        <v>0.75</v>
      </c>
    </row>
    <row r="176" spans="1:41" s="29" customFormat="1" ht="20.100000000000001" customHeight="1">
      <c r="A176" s="45"/>
      <c r="B176" s="37" t="s">
        <v>136</v>
      </c>
      <c r="C176" s="28">
        <f t="shared" ref="C176:M176" si="209">+C173+C174+C175</f>
        <v>140</v>
      </c>
      <c r="D176" s="28">
        <f t="shared" si="209"/>
        <v>25</v>
      </c>
      <c r="E176" s="28">
        <f t="shared" si="209"/>
        <v>165</v>
      </c>
      <c r="F176" s="28">
        <f t="shared" si="209"/>
        <v>708</v>
      </c>
      <c r="G176" s="28">
        <f t="shared" si="209"/>
        <v>179</v>
      </c>
      <c r="H176" s="28">
        <f t="shared" si="209"/>
        <v>887</v>
      </c>
      <c r="I176" s="28">
        <f t="shared" si="209"/>
        <v>324</v>
      </c>
      <c r="J176" s="28">
        <f t="shared" si="209"/>
        <v>19</v>
      </c>
      <c r="K176" s="28">
        <f t="shared" si="209"/>
        <v>343</v>
      </c>
      <c r="L176" s="28">
        <f t="shared" si="209"/>
        <v>100</v>
      </c>
      <c r="M176" s="28">
        <f t="shared" si="209"/>
        <v>11</v>
      </c>
      <c r="N176" s="28">
        <f t="shared" ref="N176:AO176" si="210">+N173+N174+N175</f>
        <v>111</v>
      </c>
      <c r="O176" s="28">
        <f t="shared" si="210"/>
        <v>1272</v>
      </c>
      <c r="P176" s="28">
        <f t="shared" si="210"/>
        <v>234</v>
      </c>
      <c r="Q176" s="28">
        <f t="shared" si="210"/>
        <v>1506</v>
      </c>
      <c r="R176" s="28">
        <f t="shared" si="210"/>
        <v>44.55</v>
      </c>
      <c r="S176" s="28">
        <f t="shared" si="210"/>
        <v>3.75</v>
      </c>
      <c r="T176" s="28">
        <f t="shared" si="210"/>
        <v>225.29</v>
      </c>
      <c r="U176" s="28">
        <f t="shared" si="210"/>
        <v>26.85</v>
      </c>
      <c r="V176" s="28">
        <f t="shared" si="210"/>
        <v>103.09</v>
      </c>
      <c r="W176" s="28">
        <f t="shared" si="210"/>
        <v>2.85</v>
      </c>
      <c r="X176" s="28">
        <f t="shared" si="210"/>
        <v>31.830000000000002</v>
      </c>
      <c r="Y176" s="28">
        <f t="shared" si="210"/>
        <v>1.65</v>
      </c>
      <c r="Z176" s="28">
        <f t="shared" si="210"/>
        <v>0</v>
      </c>
      <c r="AA176" s="28">
        <f t="shared" si="210"/>
        <v>0</v>
      </c>
      <c r="AB176" s="28">
        <f t="shared" si="210"/>
        <v>0</v>
      </c>
      <c r="AC176" s="28">
        <f t="shared" si="210"/>
        <v>0</v>
      </c>
      <c r="AD176" s="28">
        <f t="shared" si="210"/>
        <v>0</v>
      </c>
      <c r="AE176" s="28">
        <f t="shared" si="210"/>
        <v>0</v>
      </c>
      <c r="AF176" s="28">
        <f t="shared" si="210"/>
        <v>0</v>
      </c>
      <c r="AG176" s="28">
        <f t="shared" si="210"/>
        <v>0</v>
      </c>
      <c r="AH176" s="28">
        <f t="shared" si="210"/>
        <v>35</v>
      </c>
      <c r="AI176" s="28">
        <f t="shared" si="210"/>
        <v>6.25</v>
      </c>
      <c r="AJ176" s="28">
        <f t="shared" si="210"/>
        <v>177</v>
      </c>
      <c r="AK176" s="28">
        <f t="shared" si="210"/>
        <v>44.75</v>
      </c>
      <c r="AL176" s="28">
        <f t="shared" si="210"/>
        <v>81</v>
      </c>
      <c r="AM176" s="28">
        <f t="shared" si="210"/>
        <v>4.75</v>
      </c>
      <c r="AN176" s="28">
        <f t="shared" si="210"/>
        <v>25</v>
      </c>
      <c r="AO176" s="28">
        <f t="shared" si="210"/>
        <v>2.75</v>
      </c>
    </row>
    <row r="177" spans="1:41" ht="20.100000000000001" customHeight="1">
      <c r="A177" s="43">
        <v>32</v>
      </c>
      <c r="B177" s="34" t="s">
        <v>139</v>
      </c>
      <c r="C177" s="21">
        <v>0</v>
      </c>
      <c r="D177" s="21">
        <v>0</v>
      </c>
      <c r="E177" s="10">
        <f t="shared" ref="E177:E180" si="211">C177+D177</f>
        <v>0</v>
      </c>
      <c r="F177" s="21">
        <v>401</v>
      </c>
      <c r="G177" s="42">
        <v>85</v>
      </c>
      <c r="H177" s="10">
        <f t="shared" ref="H177:H180" si="212">F177+G177</f>
        <v>486</v>
      </c>
      <c r="I177" s="21">
        <v>80</v>
      </c>
      <c r="J177" s="21">
        <v>10</v>
      </c>
      <c r="K177" s="10">
        <f t="shared" si="160"/>
        <v>90</v>
      </c>
      <c r="L177" s="42">
        <v>0</v>
      </c>
      <c r="M177" s="42">
        <v>0</v>
      </c>
      <c r="N177" s="10">
        <f t="shared" si="122"/>
        <v>0</v>
      </c>
      <c r="O177" s="10">
        <f t="shared" ref="O177:P180" si="213">C177+F177+I177+L177</f>
        <v>481</v>
      </c>
      <c r="P177" s="23">
        <f t="shared" si="213"/>
        <v>95</v>
      </c>
      <c r="Q177" s="10">
        <f t="shared" si="208"/>
        <v>576</v>
      </c>
      <c r="R177" s="73">
        <f t="shared" si="162"/>
        <v>0</v>
      </c>
      <c r="S177" s="73">
        <f t="shared" si="163"/>
        <v>0</v>
      </c>
      <c r="T177" s="73">
        <f t="shared" si="164"/>
        <v>127.6</v>
      </c>
      <c r="U177" s="73">
        <f t="shared" si="165"/>
        <v>12.75</v>
      </c>
      <c r="V177" s="73">
        <f t="shared" si="166"/>
        <v>25.46</v>
      </c>
      <c r="W177" s="73">
        <f t="shared" si="167"/>
        <v>1.5</v>
      </c>
      <c r="X177" s="73">
        <f t="shared" si="168"/>
        <v>0</v>
      </c>
      <c r="Y177" s="73">
        <f t="shared" si="169"/>
        <v>0</v>
      </c>
      <c r="Z177" s="76"/>
      <c r="AA177" s="76"/>
      <c r="AB177" s="76"/>
      <c r="AC177" s="76"/>
      <c r="AD177" s="76"/>
      <c r="AE177" s="76"/>
      <c r="AF177" s="76"/>
      <c r="AG177" s="76"/>
      <c r="AH177" s="76">
        <f t="shared" si="181"/>
        <v>0</v>
      </c>
      <c r="AI177" s="76">
        <f t="shared" si="182"/>
        <v>0</v>
      </c>
      <c r="AJ177" s="76">
        <f t="shared" si="183"/>
        <v>100.25</v>
      </c>
      <c r="AK177" s="76">
        <f t="shared" si="184"/>
        <v>21.25</v>
      </c>
      <c r="AL177" s="77">
        <f>ROUND(I177*25%,2)-20</f>
        <v>0</v>
      </c>
      <c r="AM177" s="77">
        <f>ROUND(J177*25%,2)-2.5</f>
        <v>0</v>
      </c>
      <c r="AN177" s="76">
        <f t="shared" si="187"/>
        <v>0</v>
      </c>
      <c r="AO177" s="76">
        <f t="shared" si="188"/>
        <v>0</v>
      </c>
    </row>
    <row r="178" spans="1:41" ht="20.100000000000001" customHeight="1">
      <c r="A178" s="19">
        <v>33</v>
      </c>
      <c r="B178" s="20" t="s">
        <v>140</v>
      </c>
      <c r="C178" s="21">
        <v>360</v>
      </c>
      <c r="D178" s="21">
        <v>30</v>
      </c>
      <c r="E178" s="10">
        <f t="shared" si="211"/>
        <v>390</v>
      </c>
      <c r="F178" s="21">
        <v>30</v>
      </c>
      <c r="G178" s="42">
        <v>5</v>
      </c>
      <c r="H178" s="10">
        <f t="shared" si="212"/>
        <v>35</v>
      </c>
      <c r="I178" s="21">
        <v>0</v>
      </c>
      <c r="J178" s="21">
        <v>0</v>
      </c>
      <c r="K178" s="10">
        <f t="shared" si="160"/>
        <v>0</v>
      </c>
      <c r="L178" s="42">
        <v>20</v>
      </c>
      <c r="M178" s="42">
        <v>15</v>
      </c>
      <c r="N178" s="10">
        <f t="shared" si="122"/>
        <v>35</v>
      </c>
      <c r="O178" s="10">
        <f t="shared" si="213"/>
        <v>410</v>
      </c>
      <c r="P178" s="23">
        <f t="shared" si="213"/>
        <v>50</v>
      </c>
      <c r="Q178" s="10">
        <f t="shared" si="208"/>
        <v>460</v>
      </c>
      <c r="R178" s="73">
        <f t="shared" si="162"/>
        <v>114.55</v>
      </c>
      <c r="S178" s="73">
        <f t="shared" si="163"/>
        <v>4.5</v>
      </c>
      <c r="T178" s="73">
        <f t="shared" si="164"/>
        <v>9.5500000000000007</v>
      </c>
      <c r="U178" s="73">
        <f t="shared" si="165"/>
        <v>0.75</v>
      </c>
      <c r="V178" s="73">
        <f t="shared" si="166"/>
        <v>0</v>
      </c>
      <c r="W178" s="73">
        <f t="shared" si="167"/>
        <v>0</v>
      </c>
      <c r="X178" s="73">
        <f t="shared" si="168"/>
        <v>6.36</v>
      </c>
      <c r="Y178" s="73">
        <f t="shared" si="169"/>
        <v>2.25</v>
      </c>
      <c r="Z178" s="76"/>
      <c r="AA178" s="76"/>
      <c r="AB178" s="76"/>
      <c r="AC178" s="76"/>
      <c r="AD178" s="76"/>
      <c r="AE178" s="76"/>
      <c r="AF178" s="76"/>
      <c r="AG178" s="76"/>
      <c r="AH178" s="76">
        <f t="shared" si="181"/>
        <v>90</v>
      </c>
      <c r="AI178" s="76">
        <f t="shared" si="182"/>
        <v>7.5</v>
      </c>
      <c r="AJ178" s="76">
        <f t="shared" si="183"/>
        <v>7.5</v>
      </c>
      <c r="AK178" s="76">
        <f t="shared" si="184"/>
        <v>1.25</v>
      </c>
      <c r="AL178" s="76">
        <f t="shared" si="185"/>
        <v>0</v>
      </c>
      <c r="AM178" s="76">
        <f t="shared" si="186"/>
        <v>0</v>
      </c>
      <c r="AN178" s="76">
        <f t="shared" si="187"/>
        <v>5</v>
      </c>
      <c r="AO178" s="76">
        <f t="shared" si="188"/>
        <v>3.75</v>
      </c>
    </row>
    <row r="179" spans="1:41" ht="20.100000000000001" customHeight="1">
      <c r="A179" s="19">
        <v>34</v>
      </c>
      <c r="B179" s="20" t="s">
        <v>141</v>
      </c>
      <c r="C179" s="21">
        <v>315</v>
      </c>
      <c r="D179" s="21">
        <v>46</v>
      </c>
      <c r="E179" s="10">
        <f t="shared" si="211"/>
        <v>361</v>
      </c>
      <c r="F179" s="21">
        <v>30</v>
      </c>
      <c r="G179" s="42">
        <v>0</v>
      </c>
      <c r="H179" s="10">
        <f t="shared" si="212"/>
        <v>30</v>
      </c>
      <c r="I179" s="21">
        <v>1</v>
      </c>
      <c r="J179" s="21">
        <v>0</v>
      </c>
      <c r="K179" s="10">
        <f t="shared" si="160"/>
        <v>1</v>
      </c>
      <c r="L179" s="42">
        <v>20</v>
      </c>
      <c r="M179" s="42">
        <v>1</v>
      </c>
      <c r="N179" s="10">
        <f t="shared" si="122"/>
        <v>21</v>
      </c>
      <c r="O179" s="10">
        <f t="shared" si="213"/>
        <v>366</v>
      </c>
      <c r="P179" s="23">
        <f t="shared" si="213"/>
        <v>47</v>
      </c>
      <c r="Q179" s="10">
        <f t="shared" si="208"/>
        <v>413</v>
      </c>
      <c r="R179" s="73">
        <f t="shared" si="162"/>
        <v>100.23</v>
      </c>
      <c r="S179" s="73">
        <f t="shared" si="163"/>
        <v>6.9</v>
      </c>
      <c r="T179" s="73">
        <f t="shared" si="164"/>
        <v>9.5500000000000007</v>
      </c>
      <c r="U179" s="73">
        <f t="shared" si="165"/>
        <v>0</v>
      </c>
      <c r="V179" s="73">
        <f t="shared" si="166"/>
        <v>0.32</v>
      </c>
      <c r="W179" s="73">
        <f t="shared" si="167"/>
        <v>0</v>
      </c>
      <c r="X179" s="73">
        <f t="shared" si="168"/>
        <v>6.36</v>
      </c>
      <c r="Y179" s="73">
        <f t="shared" si="169"/>
        <v>0.15</v>
      </c>
      <c r="Z179" s="76"/>
      <c r="AA179" s="76"/>
      <c r="AB179" s="76"/>
      <c r="AC179" s="76"/>
      <c r="AD179" s="76"/>
      <c r="AE179" s="76"/>
      <c r="AF179" s="76"/>
      <c r="AG179" s="76"/>
      <c r="AH179" s="76">
        <f t="shared" si="181"/>
        <v>78.75</v>
      </c>
      <c r="AI179" s="76">
        <f t="shared" si="182"/>
        <v>11.5</v>
      </c>
      <c r="AJ179" s="76">
        <f t="shared" si="183"/>
        <v>7.5</v>
      </c>
      <c r="AK179" s="76">
        <f t="shared" si="184"/>
        <v>0</v>
      </c>
      <c r="AL179" s="76">
        <f t="shared" si="185"/>
        <v>0.25</v>
      </c>
      <c r="AM179" s="76">
        <f t="shared" si="186"/>
        <v>0</v>
      </c>
      <c r="AN179" s="76">
        <f t="shared" si="187"/>
        <v>5</v>
      </c>
      <c r="AO179" s="76">
        <f t="shared" si="188"/>
        <v>0.25</v>
      </c>
    </row>
    <row r="180" spans="1:41" ht="20.100000000000001" customHeight="1">
      <c r="A180" s="19">
        <v>35</v>
      </c>
      <c r="B180" s="20" t="s">
        <v>142</v>
      </c>
      <c r="C180" s="21">
        <v>315</v>
      </c>
      <c r="D180" s="21">
        <v>35</v>
      </c>
      <c r="E180" s="10">
        <f t="shared" si="211"/>
        <v>350</v>
      </c>
      <c r="F180" s="21">
        <v>0</v>
      </c>
      <c r="G180" s="42">
        <v>0</v>
      </c>
      <c r="H180" s="10">
        <f t="shared" si="212"/>
        <v>0</v>
      </c>
      <c r="I180" s="21">
        <v>20</v>
      </c>
      <c r="J180" s="21">
        <v>0</v>
      </c>
      <c r="K180" s="10">
        <f t="shared" si="160"/>
        <v>20</v>
      </c>
      <c r="L180" s="42">
        <v>25</v>
      </c>
      <c r="M180" s="42">
        <v>3</v>
      </c>
      <c r="N180" s="10">
        <f t="shared" si="122"/>
        <v>28</v>
      </c>
      <c r="O180" s="10">
        <f t="shared" si="213"/>
        <v>360</v>
      </c>
      <c r="P180" s="23">
        <f t="shared" si="213"/>
        <v>38</v>
      </c>
      <c r="Q180" s="10">
        <f t="shared" si="208"/>
        <v>398</v>
      </c>
      <c r="R180" s="73">
        <f t="shared" si="162"/>
        <v>100.23</v>
      </c>
      <c r="S180" s="73">
        <f t="shared" si="163"/>
        <v>5.25</v>
      </c>
      <c r="T180" s="73">
        <f t="shared" si="164"/>
        <v>0</v>
      </c>
      <c r="U180" s="73">
        <f t="shared" si="165"/>
        <v>0</v>
      </c>
      <c r="V180" s="73">
        <f t="shared" si="166"/>
        <v>6.36</v>
      </c>
      <c r="W180" s="73">
        <f t="shared" si="167"/>
        <v>0</v>
      </c>
      <c r="X180" s="73">
        <f t="shared" si="168"/>
        <v>7.96</v>
      </c>
      <c r="Y180" s="73">
        <f t="shared" si="169"/>
        <v>0.45</v>
      </c>
      <c r="Z180" s="76"/>
      <c r="AA180" s="76"/>
      <c r="AB180" s="76"/>
      <c r="AC180" s="76"/>
      <c r="AD180" s="76"/>
      <c r="AE180" s="76"/>
      <c r="AF180" s="76"/>
      <c r="AG180" s="76"/>
      <c r="AH180" s="76">
        <f t="shared" si="181"/>
        <v>78.75</v>
      </c>
      <c r="AI180" s="76">
        <f t="shared" si="182"/>
        <v>8.75</v>
      </c>
      <c r="AJ180" s="76">
        <f t="shared" si="183"/>
        <v>0</v>
      </c>
      <c r="AK180" s="76">
        <f t="shared" si="184"/>
        <v>0</v>
      </c>
      <c r="AL180" s="76">
        <f t="shared" si="185"/>
        <v>5</v>
      </c>
      <c r="AM180" s="76">
        <f t="shared" si="186"/>
        <v>0</v>
      </c>
      <c r="AN180" s="76">
        <f t="shared" si="187"/>
        <v>6.25</v>
      </c>
      <c r="AO180" s="76">
        <f t="shared" si="188"/>
        <v>0.75</v>
      </c>
    </row>
    <row r="181" spans="1:41" s="29" customFormat="1" ht="20.100000000000001" customHeight="1">
      <c r="A181" s="26"/>
      <c r="B181" s="27" t="s">
        <v>141</v>
      </c>
      <c r="C181" s="28">
        <f t="shared" ref="C181:AO181" si="214">+C179+C180</f>
        <v>630</v>
      </c>
      <c r="D181" s="28">
        <f t="shared" si="214"/>
        <v>81</v>
      </c>
      <c r="E181" s="28">
        <f t="shared" si="214"/>
        <v>711</v>
      </c>
      <c r="F181" s="28">
        <f t="shared" si="214"/>
        <v>30</v>
      </c>
      <c r="G181" s="28">
        <f t="shared" si="214"/>
        <v>0</v>
      </c>
      <c r="H181" s="28">
        <f t="shared" si="214"/>
        <v>30</v>
      </c>
      <c r="I181" s="28">
        <f t="shared" si="214"/>
        <v>21</v>
      </c>
      <c r="J181" s="28">
        <f t="shared" si="214"/>
        <v>0</v>
      </c>
      <c r="K181" s="28">
        <f t="shared" si="214"/>
        <v>21</v>
      </c>
      <c r="L181" s="28">
        <f t="shared" si="214"/>
        <v>45</v>
      </c>
      <c r="M181" s="28">
        <f t="shared" si="214"/>
        <v>4</v>
      </c>
      <c r="N181" s="28">
        <f t="shared" si="214"/>
        <v>49</v>
      </c>
      <c r="O181" s="28">
        <f t="shared" si="214"/>
        <v>726</v>
      </c>
      <c r="P181" s="28">
        <f t="shared" si="214"/>
        <v>85</v>
      </c>
      <c r="Q181" s="28">
        <f t="shared" si="214"/>
        <v>811</v>
      </c>
      <c r="R181" s="28">
        <f t="shared" si="214"/>
        <v>200.46</v>
      </c>
      <c r="S181" s="28">
        <f t="shared" si="214"/>
        <v>12.15</v>
      </c>
      <c r="T181" s="28">
        <f t="shared" si="214"/>
        <v>9.5500000000000007</v>
      </c>
      <c r="U181" s="28">
        <f t="shared" si="214"/>
        <v>0</v>
      </c>
      <c r="V181" s="28">
        <f t="shared" si="214"/>
        <v>6.6800000000000006</v>
      </c>
      <c r="W181" s="28">
        <f t="shared" si="214"/>
        <v>0</v>
      </c>
      <c r="X181" s="28">
        <f t="shared" si="214"/>
        <v>14.32</v>
      </c>
      <c r="Y181" s="28">
        <f t="shared" si="214"/>
        <v>0.6</v>
      </c>
      <c r="Z181" s="28">
        <f t="shared" si="214"/>
        <v>0</v>
      </c>
      <c r="AA181" s="28">
        <f t="shared" si="214"/>
        <v>0</v>
      </c>
      <c r="AB181" s="28">
        <f t="shared" si="214"/>
        <v>0</v>
      </c>
      <c r="AC181" s="28">
        <f t="shared" si="214"/>
        <v>0</v>
      </c>
      <c r="AD181" s="28">
        <f t="shared" si="214"/>
        <v>0</v>
      </c>
      <c r="AE181" s="28">
        <f t="shared" si="214"/>
        <v>0</v>
      </c>
      <c r="AF181" s="28">
        <f t="shared" si="214"/>
        <v>0</v>
      </c>
      <c r="AG181" s="28">
        <f t="shared" si="214"/>
        <v>0</v>
      </c>
      <c r="AH181" s="28">
        <f t="shared" si="214"/>
        <v>157.5</v>
      </c>
      <c r="AI181" s="28">
        <f t="shared" si="214"/>
        <v>20.25</v>
      </c>
      <c r="AJ181" s="28">
        <f t="shared" si="214"/>
        <v>7.5</v>
      </c>
      <c r="AK181" s="28">
        <f t="shared" si="214"/>
        <v>0</v>
      </c>
      <c r="AL181" s="28">
        <f t="shared" si="214"/>
        <v>5.25</v>
      </c>
      <c r="AM181" s="28">
        <f t="shared" si="214"/>
        <v>0</v>
      </c>
      <c r="AN181" s="28">
        <f t="shared" si="214"/>
        <v>11.25</v>
      </c>
      <c r="AO181" s="28">
        <f t="shared" si="214"/>
        <v>1</v>
      </c>
    </row>
    <row r="182" spans="1:41" ht="20.100000000000001" customHeight="1">
      <c r="A182" s="19">
        <v>36</v>
      </c>
      <c r="B182" s="20" t="s">
        <v>143</v>
      </c>
      <c r="C182" s="21">
        <v>525</v>
      </c>
      <c r="D182" s="21">
        <v>40</v>
      </c>
      <c r="E182" s="10">
        <f t="shared" ref="E182:E185" si="215">C182+D182</f>
        <v>565</v>
      </c>
      <c r="F182" s="21">
        <v>14</v>
      </c>
      <c r="G182" s="42">
        <v>0</v>
      </c>
      <c r="H182" s="10">
        <f t="shared" ref="H182:H185" si="216">F182+G182</f>
        <v>14</v>
      </c>
      <c r="I182" s="21">
        <v>15</v>
      </c>
      <c r="J182" s="21">
        <v>0</v>
      </c>
      <c r="K182" s="10">
        <f t="shared" si="160"/>
        <v>15</v>
      </c>
      <c r="L182" s="42">
        <v>50</v>
      </c>
      <c r="M182" s="42">
        <v>3</v>
      </c>
      <c r="N182" s="10">
        <f t="shared" si="122"/>
        <v>53</v>
      </c>
      <c r="O182" s="10">
        <f t="shared" ref="O182:P185" si="217">C182+F182+I182+L182</f>
        <v>604</v>
      </c>
      <c r="P182" s="23">
        <f t="shared" si="217"/>
        <v>43</v>
      </c>
      <c r="Q182" s="10">
        <f t="shared" si="208"/>
        <v>647</v>
      </c>
      <c r="R182" s="73">
        <f t="shared" si="162"/>
        <v>167.06</v>
      </c>
      <c r="S182" s="73">
        <f t="shared" si="163"/>
        <v>6</v>
      </c>
      <c r="T182" s="73">
        <f t="shared" si="164"/>
        <v>4.45</v>
      </c>
      <c r="U182" s="73">
        <f t="shared" si="165"/>
        <v>0</v>
      </c>
      <c r="V182" s="73">
        <f t="shared" si="166"/>
        <v>4.7699999999999996</v>
      </c>
      <c r="W182" s="73">
        <f t="shared" si="167"/>
        <v>0</v>
      </c>
      <c r="X182" s="73">
        <f t="shared" si="168"/>
        <v>15.91</v>
      </c>
      <c r="Y182" s="73">
        <f t="shared" si="169"/>
        <v>0.45</v>
      </c>
      <c r="Z182" s="76"/>
      <c r="AA182" s="76"/>
      <c r="AB182" s="76"/>
      <c r="AC182" s="76"/>
      <c r="AD182" s="76"/>
      <c r="AE182" s="76"/>
      <c r="AF182" s="76"/>
      <c r="AG182" s="76"/>
      <c r="AH182" s="76">
        <f t="shared" si="181"/>
        <v>131.25</v>
      </c>
      <c r="AI182" s="76">
        <f t="shared" si="182"/>
        <v>10</v>
      </c>
      <c r="AJ182" s="76">
        <f t="shared" si="183"/>
        <v>3.5</v>
      </c>
      <c r="AK182" s="76">
        <f t="shared" si="184"/>
        <v>0</v>
      </c>
      <c r="AL182" s="76">
        <f t="shared" si="185"/>
        <v>3.75</v>
      </c>
      <c r="AM182" s="76">
        <f t="shared" si="186"/>
        <v>0</v>
      </c>
      <c r="AN182" s="76">
        <f t="shared" si="187"/>
        <v>12.5</v>
      </c>
      <c r="AO182" s="76">
        <f t="shared" si="188"/>
        <v>0.75</v>
      </c>
    </row>
    <row r="183" spans="1:41" ht="20.100000000000001" customHeight="1">
      <c r="A183" s="19">
        <v>37</v>
      </c>
      <c r="B183" s="20" t="s">
        <v>144</v>
      </c>
      <c r="C183" s="21">
        <v>800</v>
      </c>
      <c r="D183" s="21">
        <v>75</v>
      </c>
      <c r="E183" s="10">
        <f t="shared" si="215"/>
        <v>875</v>
      </c>
      <c r="F183" s="21">
        <v>15</v>
      </c>
      <c r="G183" s="42">
        <v>5</v>
      </c>
      <c r="H183" s="10">
        <f t="shared" si="216"/>
        <v>20</v>
      </c>
      <c r="I183" s="21">
        <v>25</v>
      </c>
      <c r="J183" s="21">
        <v>0</v>
      </c>
      <c r="K183" s="10">
        <f t="shared" si="160"/>
        <v>25</v>
      </c>
      <c r="L183" s="42">
        <v>40</v>
      </c>
      <c r="M183" s="42">
        <v>10</v>
      </c>
      <c r="N183" s="10">
        <f t="shared" ref="N183:N259" si="218">L183+M183</f>
        <v>50</v>
      </c>
      <c r="O183" s="10">
        <f t="shared" si="217"/>
        <v>880</v>
      </c>
      <c r="P183" s="23">
        <f t="shared" si="217"/>
        <v>90</v>
      </c>
      <c r="Q183" s="10">
        <f t="shared" si="208"/>
        <v>970</v>
      </c>
      <c r="R183" s="73">
        <f>ROUND(C183*31.82%,2)-0.02</f>
        <v>254.54</v>
      </c>
      <c r="S183" s="73">
        <f t="shared" si="163"/>
        <v>11.25</v>
      </c>
      <c r="T183" s="73">
        <f t="shared" si="164"/>
        <v>4.7699999999999996</v>
      </c>
      <c r="U183" s="73">
        <f t="shared" si="165"/>
        <v>0.75</v>
      </c>
      <c r="V183" s="73">
        <f t="shared" si="166"/>
        <v>7.96</v>
      </c>
      <c r="W183" s="73">
        <f t="shared" si="167"/>
        <v>0</v>
      </c>
      <c r="X183" s="73">
        <f t="shared" si="168"/>
        <v>12.73</v>
      </c>
      <c r="Y183" s="73">
        <f t="shared" si="169"/>
        <v>1.5</v>
      </c>
      <c r="Z183" s="76"/>
      <c r="AA183" s="76"/>
      <c r="AB183" s="76"/>
      <c r="AC183" s="76"/>
      <c r="AD183" s="76"/>
      <c r="AE183" s="76"/>
      <c r="AF183" s="76"/>
      <c r="AG183" s="76"/>
      <c r="AH183" s="76">
        <f t="shared" si="181"/>
        <v>200</v>
      </c>
      <c r="AI183" s="76">
        <f t="shared" si="182"/>
        <v>18.75</v>
      </c>
      <c r="AJ183" s="76">
        <f t="shared" si="183"/>
        <v>3.75</v>
      </c>
      <c r="AK183" s="76">
        <f t="shared" si="184"/>
        <v>1.25</v>
      </c>
      <c r="AL183" s="76">
        <f t="shared" si="185"/>
        <v>6.25</v>
      </c>
      <c r="AM183" s="76">
        <f t="shared" si="186"/>
        <v>0</v>
      </c>
      <c r="AN183" s="76">
        <f t="shared" si="187"/>
        <v>10</v>
      </c>
      <c r="AO183" s="76">
        <f t="shared" si="188"/>
        <v>2.5</v>
      </c>
    </row>
    <row r="184" spans="1:41" ht="20.100000000000001" customHeight="1">
      <c r="A184" s="19">
        <v>38</v>
      </c>
      <c r="B184" s="20" t="s">
        <v>145</v>
      </c>
      <c r="C184" s="21">
        <v>100</v>
      </c>
      <c r="D184" s="21">
        <v>15</v>
      </c>
      <c r="E184" s="10">
        <f t="shared" si="215"/>
        <v>115</v>
      </c>
      <c r="F184" s="21">
        <v>40</v>
      </c>
      <c r="G184" s="42">
        <v>20</v>
      </c>
      <c r="H184" s="10">
        <f t="shared" si="216"/>
        <v>60</v>
      </c>
      <c r="I184" s="21">
        <v>50</v>
      </c>
      <c r="J184" s="21">
        <v>0</v>
      </c>
      <c r="K184" s="10">
        <f t="shared" si="160"/>
        <v>50</v>
      </c>
      <c r="L184" s="42">
        <v>10</v>
      </c>
      <c r="M184" s="42">
        <v>6</v>
      </c>
      <c r="N184" s="10">
        <f t="shared" si="218"/>
        <v>16</v>
      </c>
      <c r="O184" s="10">
        <f t="shared" si="217"/>
        <v>200</v>
      </c>
      <c r="P184" s="23">
        <f t="shared" si="217"/>
        <v>41</v>
      </c>
      <c r="Q184" s="10">
        <f t="shared" si="208"/>
        <v>241</v>
      </c>
      <c r="R184" s="73">
        <f t="shared" si="162"/>
        <v>31.82</v>
      </c>
      <c r="S184" s="73">
        <f t="shared" si="163"/>
        <v>2.25</v>
      </c>
      <c r="T184" s="73">
        <f t="shared" si="164"/>
        <v>12.73</v>
      </c>
      <c r="U184" s="73">
        <f t="shared" si="165"/>
        <v>3</v>
      </c>
      <c r="V184" s="73">
        <f t="shared" si="166"/>
        <v>15.91</v>
      </c>
      <c r="W184" s="73">
        <f t="shared" si="167"/>
        <v>0</v>
      </c>
      <c r="X184" s="73">
        <f t="shared" si="168"/>
        <v>3.18</v>
      </c>
      <c r="Y184" s="73">
        <f t="shared" si="169"/>
        <v>0.9</v>
      </c>
      <c r="Z184" s="76"/>
      <c r="AA184" s="76"/>
      <c r="AB184" s="76"/>
      <c r="AC184" s="76"/>
      <c r="AD184" s="76"/>
      <c r="AE184" s="76"/>
      <c r="AF184" s="76"/>
      <c r="AG184" s="76"/>
      <c r="AH184" s="76">
        <f t="shared" si="181"/>
        <v>25</v>
      </c>
      <c r="AI184" s="76">
        <f t="shared" si="182"/>
        <v>3.75</v>
      </c>
      <c r="AJ184" s="76">
        <f t="shared" si="183"/>
        <v>10</v>
      </c>
      <c r="AK184" s="76">
        <f t="shared" si="184"/>
        <v>5</v>
      </c>
      <c r="AL184" s="76">
        <f t="shared" si="185"/>
        <v>12.5</v>
      </c>
      <c r="AM184" s="76">
        <f t="shared" si="186"/>
        <v>0</v>
      </c>
      <c r="AN184" s="76">
        <f t="shared" si="187"/>
        <v>2.5</v>
      </c>
      <c r="AO184" s="76">
        <f t="shared" si="188"/>
        <v>1.5</v>
      </c>
    </row>
    <row r="185" spans="1:41" ht="20.100000000000001" customHeight="1">
      <c r="A185" s="19">
        <v>39</v>
      </c>
      <c r="B185" s="20" t="s">
        <v>146</v>
      </c>
      <c r="C185" s="21">
        <v>70</v>
      </c>
      <c r="D185" s="21">
        <v>20</v>
      </c>
      <c r="E185" s="10">
        <f t="shared" si="215"/>
        <v>90</v>
      </c>
      <c r="F185" s="21">
        <v>130</v>
      </c>
      <c r="G185" s="42">
        <v>50</v>
      </c>
      <c r="H185" s="10">
        <f t="shared" si="216"/>
        <v>180</v>
      </c>
      <c r="I185" s="21">
        <v>55</v>
      </c>
      <c r="J185" s="21">
        <v>0</v>
      </c>
      <c r="K185" s="10">
        <f t="shared" si="160"/>
        <v>55</v>
      </c>
      <c r="L185" s="42">
        <v>25</v>
      </c>
      <c r="M185" s="42">
        <v>10</v>
      </c>
      <c r="N185" s="10">
        <f t="shared" si="218"/>
        <v>35</v>
      </c>
      <c r="O185" s="10">
        <f t="shared" si="217"/>
        <v>280</v>
      </c>
      <c r="P185" s="23">
        <f t="shared" si="217"/>
        <v>80</v>
      </c>
      <c r="Q185" s="10">
        <f t="shared" si="208"/>
        <v>360</v>
      </c>
      <c r="R185" s="73">
        <f t="shared" si="162"/>
        <v>22.27</v>
      </c>
      <c r="S185" s="73">
        <f t="shared" si="163"/>
        <v>3</v>
      </c>
      <c r="T185" s="73">
        <f t="shared" si="164"/>
        <v>41.37</v>
      </c>
      <c r="U185" s="73">
        <f t="shared" si="165"/>
        <v>7.5</v>
      </c>
      <c r="V185" s="73">
        <f t="shared" si="166"/>
        <v>17.5</v>
      </c>
      <c r="W185" s="73">
        <f t="shared" si="167"/>
        <v>0</v>
      </c>
      <c r="X185" s="73">
        <f t="shared" si="168"/>
        <v>7.96</v>
      </c>
      <c r="Y185" s="73">
        <f t="shared" si="169"/>
        <v>1.5</v>
      </c>
      <c r="Z185" s="76"/>
      <c r="AA185" s="76"/>
      <c r="AB185" s="76"/>
      <c r="AC185" s="76"/>
      <c r="AD185" s="76"/>
      <c r="AE185" s="76"/>
      <c r="AF185" s="76"/>
      <c r="AG185" s="76"/>
      <c r="AH185" s="76">
        <f t="shared" si="181"/>
        <v>17.5</v>
      </c>
      <c r="AI185" s="76">
        <f t="shared" si="182"/>
        <v>5</v>
      </c>
      <c r="AJ185" s="76">
        <f t="shared" si="183"/>
        <v>32.5</v>
      </c>
      <c r="AK185" s="76">
        <f t="shared" si="184"/>
        <v>12.5</v>
      </c>
      <c r="AL185" s="76">
        <f t="shared" si="185"/>
        <v>13.75</v>
      </c>
      <c r="AM185" s="76">
        <f t="shared" si="186"/>
        <v>0</v>
      </c>
      <c r="AN185" s="76">
        <f t="shared" si="187"/>
        <v>6.25</v>
      </c>
      <c r="AO185" s="76">
        <f t="shared" si="188"/>
        <v>2.5</v>
      </c>
    </row>
    <row r="186" spans="1:41" s="29" customFormat="1" ht="20.100000000000001" customHeight="1">
      <c r="A186" s="26"/>
      <c r="B186" s="27" t="s">
        <v>144</v>
      </c>
      <c r="C186" s="28">
        <f t="shared" ref="C186:M186" si="219">+C183+C184+C185</f>
        <v>970</v>
      </c>
      <c r="D186" s="28">
        <f t="shared" si="219"/>
        <v>110</v>
      </c>
      <c r="E186" s="28">
        <f t="shared" si="219"/>
        <v>1080</v>
      </c>
      <c r="F186" s="28">
        <f t="shared" si="219"/>
        <v>185</v>
      </c>
      <c r="G186" s="28">
        <f t="shared" si="219"/>
        <v>75</v>
      </c>
      <c r="H186" s="28">
        <f t="shared" si="219"/>
        <v>260</v>
      </c>
      <c r="I186" s="28">
        <f t="shared" si="219"/>
        <v>130</v>
      </c>
      <c r="J186" s="28">
        <f t="shared" si="219"/>
        <v>0</v>
      </c>
      <c r="K186" s="28">
        <f t="shared" si="219"/>
        <v>130</v>
      </c>
      <c r="L186" s="28">
        <f t="shared" si="219"/>
        <v>75</v>
      </c>
      <c r="M186" s="28">
        <f t="shared" si="219"/>
        <v>26</v>
      </c>
      <c r="N186" s="28">
        <f t="shared" ref="N186:AO186" si="220">+N183+N184+N185</f>
        <v>101</v>
      </c>
      <c r="O186" s="28">
        <f t="shared" si="220"/>
        <v>1360</v>
      </c>
      <c r="P186" s="28">
        <f t="shared" si="220"/>
        <v>211</v>
      </c>
      <c r="Q186" s="28">
        <f t="shared" si="220"/>
        <v>1571</v>
      </c>
      <c r="R186" s="28">
        <f t="shared" si="220"/>
        <v>308.63</v>
      </c>
      <c r="S186" s="28">
        <f t="shared" si="220"/>
        <v>16.5</v>
      </c>
      <c r="T186" s="28">
        <f t="shared" si="220"/>
        <v>58.87</v>
      </c>
      <c r="U186" s="28">
        <f t="shared" si="220"/>
        <v>11.25</v>
      </c>
      <c r="V186" s="28">
        <f t="shared" si="220"/>
        <v>41.370000000000005</v>
      </c>
      <c r="W186" s="28">
        <f t="shared" si="220"/>
        <v>0</v>
      </c>
      <c r="X186" s="28">
        <f t="shared" si="220"/>
        <v>23.87</v>
      </c>
      <c r="Y186" s="28">
        <f t="shared" si="220"/>
        <v>3.9</v>
      </c>
      <c r="Z186" s="28">
        <f t="shared" si="220"/>
        <v>0</v>
      </c>
      <c r="AA186" s="28">
        <f t="shared" si="220"/>
        <v>0</v>
      </c>
      <c r="AB186" s="28">
        <f t="shared" si="220"/>
        <v>0</v>
      </c>
      <c r="AC186" s="28">
        <f t="shared" si="220"/>
        <v>0</v>
      </c>
      <c r="AD186" s="28">
        <f t="shared" si="220"/>
        <v>0</v>
      </c>
      <c r="AE186" s="28">
        <f t="shared" si="220"/>
        <v>0</v>
      </c>
      <c r="AF186" s="28">
        <f t="shared" si="220"/>
        <v>0</v>
      </c>
      <c r="AG186" s="28">
        <f t="shared" si="220"/>
        <v>0</v>
      </c>
      <c r="AH186" s="28">
        <f t="shared" si="220"/>
        <v>242.5</v>
      </c>
      <c r="AI186" s="28">
        <f t="shared" si="220"/>
        <v>27.5</v>
      </c>
      <c r="AJ186" s="28">
        <f t="shared" si="220"/>
        <v>46.25</v>
      </c>
      <c r="AK186" s="28">
        <f t="shared" si="220"/>
        <v>18.75</v>
      </c>
      <c r="AL186" s="28">
        <f t="shared" si="220"/>
        <v>32.5</v>
      </c>
      <c r="AM186" s="28">
        <f t="shared" si="220"/>
        <v>0</v>
      </c>
      <c r="AN186" s="28">
        <f t="shared" si="220"/>
        <v>18.75</v>
      </c>
      <c r="AO186" s="28">
        <f t="shared" si="220"/>
        <v>6.5</v>
      </c>
    </row>
    <row r="187" spans="1:41" s="41" customFormat="1" ht="20.100000000000001" customHeight="1">
      <c r="A187" s="38"/>
      <c r="B187" s="44" t="s">
        <v>147</v>
      </c>
      <c r="C187" s="40">
        <f>+C186+C182+C181+C178+C177+C176+C172+C171+C170+C167+C166+C163+C162+C159+C158+C148+C144+C141+C138</f>
        <v>15446</v>
      </c>
      <c r="D187" s="40">
        <f t="shared" ref="D187:AO187" si="221">+D186+D182+D181+D178+D177+D176+D172+D171+D170+D167+D166+D163+D162+D159+D158+D148+D144+D141+D138</f>
        <v>1659</v>
      </c>
      <c r="E187" s="40">
        <f t="shared" si="221"/>
        <v>17105</v>
      </c>
      <c r="F187" s="40">
        <f t="shared" si="221"/>
        <v>1970</v>
      </c>
      <c r="G187" s="40">
        <f t="shared" si="221"/>
        <v>482</v>
      </c>
      <c r="H187" s="40">
        <f t="shared" si="221"/>
        <v>2452</v>
      </c>
      <c r="I187" s="40">
        <f t="shared" si="221"/>
        <v>993</v>
      </c>
      <c r="J187" s="40">
        <f t="shared" si="221"/>
        <v>33</v>
      </c>
      <c r="K187" s="40">
        <f t="shared" si="221"/>
        <v>1026</v>
      </c>
      <c r="L187" s="40">
        <f t="shared" si="221"/>
        <v>1640</v>
      </c>
      <c r="M187" s="40">
        <f t="shared" si="221"/>
        <v>218</v>
      </c>
      <c r="N187" s="40">
        <f t="shared" si="221"/>
        <v>1858</v>
      </c>
      <c r="O187" s="40">
        <f t="shared" si="221"/>
        <v>20049</v>
      </c>
      <c r="P187" s="40">
        <f t="shared" si="221"/>
        <v>2392</v>
      </c>
      <c r="Q187" s="40">
        <f t="shared" si="221"/>
        <v>22441</v>
      </c>
      <c r="R187" s="40">
        <f t="shared" si="221"/>
        <v>4914.92</v>
      </c>
      <c r="S187" s="40">
        <f t="shared" si="221"/>
        <v>248.85000000000002</v>
      </c>
      <c r="T187" s="40">
        <f t="shared" si="221"/>
        <v>626.84999999999991</v>
      </c>
      <c r="U187" s="40">
        <f t="shared" si="221"/>
        <v>72.3</v>
      </c>
      <c r="V187" s="40">
        <f t="shared" si="221"/>
        <v>315.97000000000003</v>
      </c>
      <c r="W187" s="40">
        <f t="shared" si="221"/>
        <v>4.95</v>
      </c>
      <c r="X187" s="40">
        <f t="shared" si="221"/>
        <v>521.84999999999991</v>
      </c>
      <c r="Y187" s="40">
        <f t="shared" si="221"/>
        <v>32.699999999999996</v>
      </c>
      <c r="Z187" s="40">
        <f t="shared" si="221"/>
        <v>0</v>
      </c>
      <c r="AA187" s="40">
        <f t="shared" si="221"/>
        <v>0</v>
      </c>
      <c r="AB187" s="40">
        <f t="shared" si="221"/>
        <v>0</v>
      </c>
      <c r="AC187" s="40">
        <f t="shared" si="221"/>
        <v>0</v>
      </c>
      <c r="AD187" s="40">
        <f t="shared" si="221"/>
        <v>0</v>
      </c>
      <c r="AE187" s="40">
        <f t="shared" si="221"/>
        <v>0</v>
      </c>
      <c r="AF187" s="40">
        <f t="shared" si="221"/>
        <v>0</v>
      </c>
      <c r="AG187" s="40">
        <f t="shared" si="221"/>
        <v>0</v>
      </c>
      <c r="AH187" s="40">
        <f t="shared" si="221"/>
        <v>3861.5</v>
      </c>
      <c r="AI187" s="40">
        <f t="shared" si="221"/>
        <v>358.5</v>
      </c>
      <c r="AJ187" s="40">
        <f t="shared" si="221"/>
        <v>492.5</v>
      </c>
      <c r="AK187" s="40">
        <f t="shared" si="221"/>
        <v>120.5</v>
      </c>
      <c r="AL187" s="40">
        <f t="shared" si="221"/>
        <v>228.25</v>
      </c>
      <c r="AM187" s="40">
        <f t="shared" si="221"/>
        <v>5.75</v>
      </c>
      <c r="AN187" s="40">
        <f t="shared" si="221"/>
        <v>410</v>
      </c>
      <c r="AO187" s="40">
        <f t="shared" si="221"/>
        <v>54.5</v>
      </c>
    </row>
    <row r="188" spans="1:41" ht="20.100000000000001" customHeight="1">
      <c r="A188" s="19">
        <v>1</v>
      </c>
      <c r="B188" s="34" t="s">
        <v>148</v>
      </c>
      <c r="C188" s="21">
        <v>648.59</v>
      </c>
      <c r="D188" s="21">
        <v>175</v>
      </c>
      <c r="E188" s="10">
        <f t="shared" ref="E188" si="222">C188+D188</f>
        <v>823.59</v>
      </c>
      <c r="F188" s="21">
        <v>0</v>
      </c>
      <c r="G188" s="42">
        <v>0</v>
      </c>
      <c r="H188" s="10">
        <f t="shared" ref="H188" si="223">F188+G188</f>
        <v>0</v>
      </c>
      <c r="I188" s="21">
        <v>76.47999999999999</v>
      </c>
      <c r="J188" s="21">
        <v>16.149999999999999</v>
      </c>
      <c r="K188" s="10">
        <f t="shared" ref="K188:K224" si="224">I188+J188</f>
        <v>92.63</v>
      </c>
      <c r="L188" s="42">
        <v>63.15</v>
      </c>
      <c r="M188" s="42">
        <v>46.63</v>
      </c>
      <c r="N188" s="10">
        <f t="shared" si="218"/>
        <v>109.78</v>
      </c>
      <c r="O188" s="10">
        <f>C188+F188+I188+L188</f>
        <v>788.22</v>
      </c>
      <c r="P188" s="23">
        <f>D188+G188+J188+M188</f>
        <v>237.78</v>
      </c>
      <c r="Q188" s="10">
        <f t="shared" si="208"/>
        <v>1026</v>
      </c>
      <c r="R188" s="73">
        <f>ROUND(C188*31.82%,2)+0.03</f>
        <v>206.41</v>
      </c>
      <c r="S188" s="73">
        <f>ROUND(D188*15%,2)+0.02</f>
        <v>26.27</v>
      </c>
      <c r="T188" s="73">
        <f t="shared" si="164"/>
        <v>0</v>
      </c>
      <c r="U188" s="73">
        <f t="shared" si="165"/>
        <v>0</v>
      </c>
      <c r="V188" s="73">
        <f>ROUND(I188*31.82%,2)-0.03</f>
        <v>24.31</v>
      </c>
      <c r="W188" s="73">
        <f>ROUND(J188*15%,2)+0.01</f>
        <v>2.4299999999999997</v>
      </c>
      <c r="X188" s="73">
        <f t="shared" si="168"/>
        <v>20.09</v>
      </c>
      <c r="Y188" s="73">
        <f>ROUND(M188*15%,2)+0.02</f>
        <v>7.01</v>
      </c>
      <c r="Z188" s="76"/>
      <c r="AA188" s="76"/>
      <c r="AB188" s="76"/>
      <c r="AC188" s="76"/>
      <c r="AD188" s="76"/>
      <c r="AE188" s="76"/>
      <c r="AF188" s="76"/>
      <c r="AG188" s="76"/>
      <c r="AH188" s="76">
        <f t="shared" si="181"/>
        <v>162.15</v>
      </c>
      <c r="AI188" s="76">
        <f t="shared" si="182"/>
        <v>43.75</v>
      </c>
      <c r="AJ188" s="76">
        <f t="shared" si="183"/>
        <v>0</v>
      </c>
      <c r="AK188" s="76">
        <f t="shared" si="184"/>
        <v>0</v>
      </c>
      <c r="AL188" s="76">
        <f t="shared" si="185"/>
        <v>19.12</v>
      </c>
      <c r="AM188" s="76">
        <f t="shared" si="186"/>
        <v>4.04</v>
      </c>
      <c r="AN188" s="76">
        <f t="shared" si="187"/>
        <v>15.79</v>
      </c>
      <c r="AO188" s="76">
        <f>ROUND(M188*25%,2)-0.03</f>
        <v>11.63</v>
      </c>
    </row>
    <row r="189" spans="1:41" s="29" customFormat="1" ht="20.100000000000001" customHeight="1">
      <c r="A189" s="26"/>
      <c r="B189" s="37" t="s">
        <v>148</v>
      </c>
      <c r="C189" s="28">
        <f t="shared" ref="C189:AO189" si="225">C188</f>
        <v>648.59</v>
      </c>
      <c r="D189" s="28">
        <f t="shared" si="225"/>
        <v>175</v>
      </c>
      <c r="E189" s="28">
        <f t="shared" si="225"/>
        <v>823.59</v>
      </c>
      <c r="F189" s="28">
        <f t="shared" si="225"/>
        <v>0</v>
      </c>
      <c r="G189" s="28">
        <f t="shared" si="225"/>
        <v>0</v>
      </c>
      <c r="H189" s="28">
        <f t="shared" si="225"/>
        <v>0</v>
      </c>
      <c r="I189" s="28">
        <f t="shared" si="225"/>
        <v>76.47999999999999</v>
      </c>
      <c r="J189" s="28">
        <f t="shared" si="225"/>
        <v>16.149999999999999</v>
      </c>
      <c r="K189" s="28">
        <f t="shared" si="225"/>
        <v>92.63</v>
      </c>
      <c r="L189" s="28">
        <f t="shared" si="225"/>
        <v>63.15</v>
      </c>
      <c r="M189" s="28">
        <f t="shared" si="225"/>
        <v>46.63</v>
      </c>
      <c r="N189" s="28">
        <f t="shared" si="225"/>
        <v>109.78</v>
      </c>
      <c r="O189" s="28">
        <f t="shared" si="225"/>
        <v>788.22</v>
      </c>
      <c r="P189" s="28">
        <f t="shared" si="225"/>
        <v>237.78</v>
      </c>
      <c r="Q189" s="28">
        <f t="shared" si="225"/>
        <v>1026</v>
      </c>
      <c r="R189" s="28">
        <f t="shared" si="225"/>
        <v>206.41</v>
      </c>
      <c r="S189" s="28">
        <f t="shared" si="225"/>
        <v>26.27</v>
      </c>
      <c r="T189" s="28">
        <f t="shared" si="225"/>
        <v>0</v>
      </c>
      <c r="U189" s="28">
        <f t="shared" si="225"/>
        <v>0</v>
      </c>
      <c r="V189" s="28">
        <f t="shared" si="225"/>
        <v>24.31</v>
      </c>
      <c r="W189" s="28">
        <f t="shared" si="225"/>
        <v>2.4299999999999997</v>
      </c>
      <c r="X189" s="28">
        <f t="shared" si="225"/>
        <v>20.09</v>
      </c>
      <c r="Y189" s="28">
        <f t="shared" si="225"/>
        <v>7.01</v>
      </c>
      <c r="Z189" s="28">
        <f t="shared" si="225"/>
        <v>0</v>
      </c>
      <c r="AA189" s="28">
        <f t="shared" si="225"/>
        <v>0</v>
      </c>
      <c r="AB189" s="28">
        <f t="shared" si="225"/>
        <v>0</v>
      </c>
      <c r="AC189" s="28">
        <f t="shared" si="225"/>
        <v>0</v>
      </c>
      <c r="AD189" s="28">
        <f t="shared" si="225"/>
        <v>0</v>
      </c>
      <c r="AE189" s="28">
        <f t="shared" si="225"/>
        <v>0</v>
      </c>
      <c r="AF189" s="28">
        <f t="shared" si="225"/>
        <v>0</v>
      </c>
      <c r="AG189" s="28">
        <f t="shared" si="225"/>
        <v>0</v>
      </c>
      <c r="AH189" s="28">
        <f t="shared" si="225"/>
        <v>162.15</v>
      </c>
      <c r="AI189" s="28">
        <f t="shared" si="225"/>
        <v>43.75</v>
      </c>
      <c r="AJ189" s="28">
        <f t="shared" si="225"/>
        <v>0</v>
      </c>
      <c r="AK189" s="28">
        <f t="shared" si="225"/>
        <v>0</v>
      </c>
      <c r="AL189" s="28">
        <f t="shared" si="225"/>
        <v>19.12</v>
      </c>
      <c r="AM189" s="28">
        <f t="shared" si="225"/>
        <v>4.04</v>
      </c>
      <c r="AN189" s="28">
        <f t="shared" si="225"/>
        <v>15.79</v>
      </c>
      <c r="AO189" s="28">
        <f t="shared" si="225"/>
        <v>11.63</v>
      </c>
    </row>
    <row r="190" spans="1:41" ht="20.100000000000001" customHeight="1">
      <c r="A190" s="19">
        <v>2</v>
      </c>
      <c r="B190" s="34" t="s">
        <v>149</v>
      </c>
      <c r="C190" s="21">
        <v>453.73</v>
      </c>
      <c r="D190" s="21">
        <v>36.07</v>
      </c>
      <c r="E190" s="10">
        <f t="shared" ref="E190:E192" si="226">C190+D190</f>
        <v>489.8</v>
      </c>
      <c r="F190" s="21">
        <v>0</v>
      </c>
      <c r="G190" s="42">
        <v>0</v>
      </c>
      <c r="H190" s="10">
        <f t="shared" ref="H190:H192" si="227">F190+G190</f>
        <v>0</v>
      </c>
      <c r="I190" s="21">
        <v>40</v>
      </c>
      <c r="J190" s="21">
        <v>14.82</v>
      </c>
      <c r="K190" s="10">
        <f>I190+J190</f>
        <v>54.82</v>
      </c>
      <c r="L190" s="42">
        <v>45</v>
      </c>
      <c r="M190" s="42">
        <v>27</v>
      </c>
      <c r="N190" s="10">
        <f t="shared" si="218"/>
        <v>72</v>
      </c>
      <c r="O190" s="10">
        <f t="shared" ref="O190:P192" si="228">C190+F190+I190+L190</f>
        <v>538.73</v>
      </c>
      <c r="P190" s="23">
        <f t="shared" si="228"/>
        <v>77.89</v>
      </c>
      <c r="Q190" s="10">
        <f t="shared" si="208"/>
        <v>616.62</v>
      </c>
      <c r="R190" s="73">
        <f t="shared" si="162"/>
        <v>144.38</v>
      </c>
      <c r="S190" s="73">
        <f t="shared" si="163"/>
        <v>5.41</v>
      </c>
      <c r="T190" s="73">
        <f t="shared" si="164"/>
        <v>0</v>
      </c>
      <c r="U190" s="73">
        <f t="shared" si="165"/>
        <v>0</v>
      </c>
      <c r="V190" s="73">
        <f t="shared" si="166"/>
        <v>12.73</v>
      </c>
      <c r="W190" s="73">
        <f t="shared" si="167"/>
        <v>2.2200000000000002</v>
      </c>
      <c r="X190" s="73">
        <f t="shared" si="168"/>
        <v>14.32</v>
      </c>
      <c r="Y190" s="73">
        <f>ROUND(M190*15%,2)+0.02</f>
        <v>4.0699999999999994</v>
      </c>
      <c r="Z190" s="76"/>
      <c r="AA190" s="76"/>
      <c r="AB190" s="76"/>
      <c r="AC190" s="76"/>
      <c r="AD190" s="76"/>
      <c r="AE190" s="76"/>
      <c r="AF190" s="76"/>
      <c r="AG190" s="76"/>
      <c r="AH190" s="76">
        <f t="shared" si="181"/>
        <v>113.43</v>
      </c>
      <c r="AI190" s="76">
        <f t="shared" si="182"/>
        <v>9.02</v>
      </c>
      <c r="AJ190" s="76">
        <f t="shared" si="183"/>
        <v>0</v>
      </c>
      <c r="AK190" s="76">
        <f t="shared" si="184"/>
        <v>0</v>
      </c>
      <c r="AL190" s="76">
        <f t="shared" si="185"/>
        <v>10</v>
      </c>
      <c r="AM190" s="76">
        <f t="shared" si="186"/>
        <v>3.71</v>
      </c>
      <c r="AN190" s="76">
        <f t="shared" si="187"/>
        <v>11.25</v>
      </c>
      <c r="AO190" s="76">
        <f t="shared" si="188"/>
        <v>6.75</v>
      </c>
    </row>
    <row r="191" spans="1:41" ht="20.100000000000001" customHeight="1">
      <c r="A191" s="19">
        <v>3</v>
      </c>
      <c r="B191" s="34" t="s">
        <v>150</v>
      </c>
      <c r="C191" s="21">
        <v>235.27</v>
      </c>
      <c r="D191" s="21">
        <v>10</v>
      </c>
      <c r="E191" s="10">
        <f t="shared" si="226"/>
        <v>245.27</v>
      </c>
      <c r="F191" s="21">
        <v>0</v>
      </c>
      <c r="G191" s="42">
        <v>0</v>
      </c>
      <c r="H191" s="10">
        <f t="shared" si="227"/>
        <v>0</v>
      </c>
      <c r="I191" s="21">
        <v>0</v>
      </c>
      <c r="J191" s="21">
        <v>0</v>
      </c>
      <c r="K191" s="10">
        <f t="shared" si="224"/>
        <v>0</v>
      </c>
      <c r="L191" s="42">
        <v>58.98</v>
      </c>
      <c r="M191" s="42">
        <v>1.67</v>
      </c>
      <c r="N191" s="10">
        <f t="shared" si="218"/>
        <v>60.65</v>
      </c>
      <c r="O191" s="10">
        <f t="shared" si="228"/>
        <v>294.25</v>
      </c>
      <c r="P191" s="23">
        <f t="shared" si="228"/>
        <v>11.67</v>
      </c>
      <c r="Q191" s="10">
        <f t="shared" si="208"/>
        <v>305.92</v>
      </c>
      <c r="R191" s="73">
        <f t="shared" si="162"/>
        <v>74.86</v>
      </c>
      <c r="S191" s="73">
        <f t="shared" si="163"/>
        <v>1.5</v>
      </c>
      <c r="T191" s="73">
        <f t="shared" si="164"/>
        <v>0</v>
      </c>
      <c r="U191" s="73">
        <f t="shared" si="165"/>
        <v>0</v>
      </c>
      <c r="V191" s="73">
        <f t="shared" si="166"/>
        <v>0</v>
      </c>
      <c r="W191" s="73">
        <f t="shared" si="167"/>
        <v>0</v>
      </c>
      <c r="X191" s="73">
        <f t="shared" si="168"/>
        <v>18.77</v>
      </c>
      <c r="Y191" s="73">
        <f t="shared" si="169"/>
        <v>0.25</v>
      </c>
      <c r="Z191" s="76"/>
      <c r="AA191" s="76"/>
      <c r="AB191" s="76"/>
      <c r="AC191" s="76"/>
      <c r="AD191" s="76"/>
      <c r="AE191" s="76"/>
      <c r="AF191" s="76"/>
      <c r="AG191" s="76"/>
      <c r="AH191" s="76">
        <f t="shared" si="181"/>
        <v>58.82</v>
      </c>
      <c r="AI191" s="76">
        <f t="shared" si="182"/>
        <v>2.5</v>
      </c>
      <c r="AJ191" s="76">
        <f t="shared" si="183"/>
        <v>0</v>
      </c>
      <c r="AK191" s="76">
        <f t="shared" si="184"/>
        <v>0</v>
      </c>
      <c r="AL191" s="76">
        <f t="shared" si="185"/>
        <v>0</v>
      </c>
      <c r="AM191" s="76">
        <f t="shared" si="186"/>
        <v>0</v>
      </c>
      <c r="AN191" s="76">
        <f t="shared" si="187"/>
        <v>14.75</v>
      </c>
      <c r="AO191" s="76">
        <f t="shared" si="188"/>
        <v>0.42</v>
      </c>
    </row>
    <row r="192" spans="1:41" ht="20.100000000000001" customHeight="1">
      <c r="A192" s="19">
        <v>4</v>
      </c>
      <c r="B192" s="34" t="s">
        <v>151</v>
      </c>
      <c r="C192" s="21">
        <v>74.56</v>
      </c>
      <c r="D192" s="21">
        <v>20</v>
      </c>
      <c r="E192" s="10">
        <f t="shared" si="226"/>
        <v>94.56</v>
      </c>
      <c r="F192" s="21">
        <v>0</v>
      </c>
      <c r="G192" s="42">
        <v>0</v>
      </c>
      <c r="H192" s="10">
        <f t="shared" si="227"/>
        <v>0</v>
      </c>
      <c r="I192" s="21">
        <v>0</v>
      </c>
      <c r="J192" s="21">
        <v>0</v>
      </c>
      <c r="K192" s="10">
        <f t="shared" si="224"/>
        <v>0</v>
      </c>
      <c r="L192" s="42">
        <v>20.5</v>
      </c>
      <c r="M192" s="42">
        <v>1.5</v>
      </c>
      <c r="N192" s="10">
        <f t="shared" si="218"/>
        <v>22</v>
      </c>
      <c r="O192" s="10">
        <f t="shared" si="228"/>
        <v>95.06</v>
      </c>
      <c r="P192" s="23">
        <f t="shared" si="228"/>
        <v>21.5</v>
      </c>
      <c r="Q192" s="10">
        <f t="shared" si="208"/>
        <v>116.56</v>
      </c>
      <c r="R192" s="73">
        <f t="shared" si="162"/>
        <v>23.72</v>
      </c>
      <c r="S192" s="73">
        <f t="shared" si="163"/>
        <v>3</v>
      </c>
      <c r="T192" s="73">
        <f t="shared" si="164"/>
        <v>0</v>
      </c>
      <c r="U192" s="73">
        <f t="shared" si="165"/>
        <v>0</v>
      </c>
      <c r="V192" s="73">
        <f t="shared" si="166"/>
        <v>0</v>
      </c>
      <c r="W192" s="73">
        <f t="shared" si="167"/>
        <v>0</v>
      </c>
      <c r="X192" s="73">
        <f t="shared" si="168"/>
        <v>6.52</v>
      </c>
      <c r="Y192" s="73">
        <f t="shared" si="169"/>
        <v>0.23</v>
      </c>
      <c r="Z192" s="76"/>
      <c r="AA192" s="76"/>
      <c r="AB192" s="76"/>
      <c r="AC192" s="76"/>
      <c r="AD192" s="76"/>
      <c r="AE192" s="76"/>
      <c r="AF192" s="76"/>
      <c r="AG192" s="76"/>
      <c r="AH192" s="76">
        <f t="shared" si="181"/>
        <v>18.64</v>
      </c>
      <c r="AI192" s="76">
        <f t="shared" si="182"/>
        <v>5</v>
      </c>
      <c r="AJ192" s="76">
        <f t="shared" si="183"/>
        <v>0</v>
      </c>
      <c r="AK192" s="76">
        <f t="shared" si="184"/>
        <v>0</v>
      </c>
      <c r="AL192" s="76">
        <f t="shared" si="185"/>
        <v>0</v>
      </c>
      <c r="AM192" s="76">
        <f t="shared" si="186"/>
        <v>0</v>
      </c>
      <c r="AN192" s="76">
        <f t="shared" si="187"/>
        <v>5.13</v>
      </c>
      <c r="AO192" s="76">
        <f t="shared" si="188"/>
        <v>0.38</v>
      </c>
    </row>
    <row r="193" spans="1:41" s="29" customFormat="1" ht="20.100000000000001" customHeight="1">
      <c r="A193" s="26"/>
      <c r="B193" s="37" t="s">
        <v>149</v>
      </c>
      <c r="C193" s="28">
        <f t="shared" ref="C193:K193" si="229">+C190+C191+C192</f>
        <v>763.56</v>
      </c>
      <c r="D193" s="28">
        <f t="shared" si="229"/>
        <v>66.069999999999993</v>
      </c>
      <c r="E193" s="28">
        <f t="shared" si="229"/>
        <v>829.63000000000011</v>
      </c>
      <c r="F193" s="28">
        <f t="shared" si="229"/>
        <v>0</v>
      </c>
      <c r="G193" s="28">
        <f t="shared" si="229"/>
        <v>0</v>
      </c>
      <c r="H193" s="28">
        <f t="shared" si="229"/>
        <v>0</v>
      </c>
      <c r="I193" s="28">
        <f t="shared" si="229"/>
        <v>40</v>
      </c>
      <c r="J193" s="28">
        <f t="shared" si="229"/>
        <v>14.82</v>
      </c>
      <c r="K193" s="28">
        <f t="shared" si="229"/>
        <v>54.82</v>
      </c>
      <c r="L193" s="28">
        <f t="shared" ref="L193:AO193" si="230">+L190+L191+L192</f>
        <v>124.47999999999999</v>
      </c>
      <c r="M193" s="28">
        <f t="shared" si="230"/>
        <v>30.17</v>
      </c>
      <c r="N193" s="28">
        <f t="shared" si="230"/>
        <v>154.65</v>
      </c>
      <c r="O193" s="28">
        <f t="shared" si="230"/>
        <v>928.04</v>
      </c>
      <c r="P193" s="28">
        <f t="shared" si="230"/>
        <v>111.06</v>
      </c>
      <c r="Q193" s="28">
        <f t="shared" si="230"/>
        <v>1039.0999999999999</v>
      </c>
      <c r="R193" s="28">
        <f t="shared" si="230"/>
        <v>242.96</v>
      </c>
      <c r="S193" s="28">
        <f t="shared" si="230"/>
        <v>9.91</v>
      </c>
      <c r="T193" s="28">
        <f t="shared" si="230"/>
        <v>0</v>
      </c>
      <c r="U193" s="28">
        <f t="shared" si="230"/>
        <v>0</v>
      </c>
      <c r="V193" s="28">
        <f t="shared" si="230"/>
        <v>12.73</v>
      </c>
      <c r="W193" s="28">
        <f t="shared" si="230"/>
        <v>2.2200000000000002</v>
      </c>
      <c r="X193" s="28">
        <f t="shared" si="230"/>
        <v>39.61</v>
      </c>
      <c r="Y193" s="28">
        <f t="shared" si="230"/>
        <v>4.55</v>
      </c>
      <c r="Z193" s="28">
        <f t="shared" si="230"/>
        <v>0</v>
      </c>
      <c r="AA193" s="28">
        <f t="shared" si="230"/>
        <v>0</v>
      </c>
      <c r="AB193" s="28">
        <f t="shared" si="230"/>
        <v>0</v>
      </c>
      <c r="AC193" s="28">
        <f t="shared" si="230"/>
        <v>0</v>
      </c>
      <c r="AD193" s="28">
        <f t="shared" si="230"/>
        <v>0</v>
      </c>
      <c r="AE193" s="28">
        <f t="shared" si="230"/>
        <v>0</v>
      </c>
      <c r="AF193" s="28">
        <f t="shared" si="230"/>
        <v>0</v>
      </c>
      <c r="AG193" s="28">
        <f t="shared" si="230"/>
        <v>0</v>
      </c>
      <c r="AH193" s="28">
        <f t="shared" si="230"/>
        <v>190.89</v>
      </c>
      <c r="AI193" s="28">
        <f t="shared" si="230"/>
        <v>16.52</v>
      </c>
      <c r="AJ193" s="28">
        <f t="shared" si="230"/>
        <v>0</v>
      </c>
      <c r="AK193" s="28">
        <f t="shared" si="230"/>
        <v>0</v>
      </c>
      <c r="AL193" s="28">
        <f t="shared" si="230"/>
        <v>10</v>
      </c>
      <c r="AM193" s="28">
        <f t="shared" si="230"/>
        <v>3.71</v>
      </c>
      <c r="AN193" s="28">
        <f t="shared" si="230"/>
        <v>31.13</v>
      </c>
      <c r="AO193" s="28">
        <f t="shared" si="230"/>
        <v>7.55</v>
      </c>
    </row>
    <row r="194" spans="1:41" ht="20.100000000000001" customHeight="1">
      <c r="A194" s="19">
        <v>5</v>
      </c>
      <c r="B194" s="34" t="s">
        <v>152</v>
      </c>
      <c r="C194" s="21">
        <v>700.13</v>
      </c>
      <c r="D194" s="21">
        <v>121.49</v>
      </c>
      <c r="E194" s="10">
        <f t="shared" ref="E194:E196" si="231">C194+D194</f>
        <v>821.62</v>
      </c>
      <c r="F194" s="21">
        <v>0</v>
      </c>
      <c r="G194" s="42">
        <v>0</v>
      </c>
      <c r="H194" s="10">
        <f t="shared" ref="H194:H196" si="232">F194+G194</f>
        <v>0</v>
      </c>
      <c r="I194" s="21">
        <v>58</v>
      </c>
      <c r="J194" s="21">
        <v>14</v>
      </c>
      <c r="K194" s="10">
        <f t="shared" si="224"/>
        <v>72</v>
      </c>
      <c r="L194" s="42">
        <v>111</v>
      </c>
      <c r="M194" s="42">
        <v>22</v>
      </c>
      <c r="N194" s="10">
        <f t="shared" si="218"/>
        <v>133</v>
      </c>
      <c r="O194" s="10">
        <f t="shared" ref="O194:P196" si="233">C194+F194+I194+L194</f>
        <v>869.13</v>
      </c>
      <c r="P194" s="23">
        <f t="shared" si="233"/>
        <v>157.49</v>
      </c>
      <c r="Q194" s="10">
        <f t="shared" si="208"/>
        <v>1026.6199999999999</v>
      </c>
      <c r="R194" s="73">
        <f t="shared" si="162"/>
        <v>222.78</v>
      </c>
      <c r="S194" s="73">
        <f t="shared" si="163"/>
        <v>18.22</v>
      </c>
      <c r="T194" s="73">
        <f t="shared" si="164"/>
        <v>0</v>
      </c>
      <c r="U194" s="73">
        <f t="shared" si="165"/>
        <v>0</v>
      </c>
      <c r="V194" s="73">
        <f t="shared" si="166"/>
        <v>18.46</v>
      </c>
      <c r="W194" s="73">
        <f t="shared" si="167"/>
        <v>2.1</v>
      </c>
      <c r="X194" s="73">
        <f t="shared" si="168"/>
        <v>35.32</v>
      </c>
      <c r="Y194" s="73">
        <f t="shared" si="169"/>
        <v>3.3</v>
      </c>
      <c r="Z194" s="76"/>
      <c r="AA194" s="76"/>
      <c r="AB194" s="76"/>
      <c r="AC194" s="76"/>
      <c r="AD194" s="76"/>
      <c r="AE194" s="76"/>
      <c r="AF194" s="76"/>
      <c r="AG194" s="76"/>
      <c r="AH194" s="76">
        <f t="shared" si="181"/>
        <v>175.03</v>
      </c>
      <c r="AI194" s="76">
        <f t="shared" si="182"/>
        <v>30.37</v>
      </c>
      <c r="AJ194" s="76">
        <f t="shared" si="183"/>
        <v>0</v>
      </c>
      <c r="AK194" s="76">
        <f t="shared" si="184"/>
        <v>0</v>
      </c>
      <c r="AL194" s="76">
        <f t="shared" si="185"/>
        <v>14.5</v>
      </c>
      <c r="AM194" s="76">
        <f t="shared" si="186"/>
        <v>3.5</v>
      </c>
      <c r="AN194" s="76">
        <f t="shared" si="187"/>
        <v>27.75</v>
      </c>
      <c r="AO194" s="76">
        <f t="shared" si="188"/>
        <v>5.5</v>
      </c>
    </row>
    <row r="195" spans="1:41" ht="20.100000000000001" customHeight="1">
      <c r="A195" s="19">
        <v>6</v>
      </c>
      <c r="B195" s="34" t="s">
        <v>153</v>
      </c>
      <c r="C195" s="21">
        <v>555.5</v>
      </c>
      <c r="D195" s="21">
        <v>177.22</v>
      </c>
      <c r="E195" s="10">
        <f t="shared" si="231"/>
        <v>732.72</v>
      </c>
      <c r="F195" s="21">
        <v>0</v>
      </c>
      <c r="G195" s="42">
        <v>0</v>
      </c>
      <c r="H195" s="10">
        <f t="shared" si="232"/>
        <v>0</v>
      </c>
      <c r="I195" s="21">
        <v>0</v>
      </c>
      <c r="J195" s="21">
        <v>0</v>
      </c>
      <c r="K195" s="10">
        <f t="shared" si="224"/>
        <v>0</v>
      </c>
      <c r="L195" s="42">
        <v>122.08</v>
      </c>
      <c r="M195" s="42">
        <v>26.96</v>
      </c>
      <c r="N195" s="10">
        <f t="shared" si="218"/>
        <v>149.04</v>
      </c>
      <c r="O195" s="10">
        <f t="shared" si="233"/>
        <v>677.58</v>
      </c>
      <c r="P195" s="23">
        <f t="shared" si="233"/>
        <v>204.18</v>
      </c>
      <c r="Q195" s="10">
        <f t="shared" si="208"/>
        <v>881.76</v>
      </c>
      <c r="R195" s="73">
        <f t="shared" si="162"/>
        <v>176.76</v>
      </c>
      <c r="S195" s="73">
        <f t="shared" si="163"/>
        <v>26.58</v>
      </c>
      <c r="T195" s="73">
        <f t="shared" si="164"/>
        <v>0</v>
      </c>
      <c r="U195" s="73">
        <f t="shared" si="165"/>
        <v>0</v>
      </c>
      <c r="V195" s="73">
        <f t="shared" si="166"/>
        <v>0</v>
      </c>
      <c r="W195" s="73">
        <f t="shared" si="167"/>
        <v>0</v>
      </c>
      <c r="X195" s="73">
        <f t="shared" si="168"/>
        <v>38.85</v>
      </c>
      <c r="Y195" s="73">
        <f t="shared" si="169"/>
        <v>4.04</v>
      </c>
      <c r="Z195" s="76"/>
      <c r="AA195" s="76"/>
      <c r="AB195" s="76"/>
      <c r="AC195" s="76"/>
      <c r="AD195" s="76"/>
      <c r="AE195" s="76"/>
      <c r="AF195" s="76"/>
      <c r="AG195" s="76"/>
      <c r="AH195" s="76">
        <f t="shared" si="181"/>
        <v>138.88</v>
      </c>
      <c r="AI195" s="76">
        <f t="shared" si="182"/>
        <v>44.31</v>
      </c>
      <c r="AJ195" s="76">
        <f t="shared" si="183"/>
        <v>0</v>
      </c>
      <c r="AK195" s="76">
        <f t="shared" si="184"/>
        <v>0</v>
      </c>
      <c r="AL195" s="76">
        <f t="shared" si="185"/>
        <v>0</v>
      </c>
      <c r="AM195" s="76">
        <f t="shared" si="186"/>
        <v>0</v>
      </c>
      <c r="AN195" s="76">
        <f t="shared" si="187"/>
        <v>30.52</v>
      </c>
      <c r="AO195" s="76">
        <f t="shared" si="188"/>
        <v>6.74</v>
      </c>
    </row>
    <row r="196" spans="1:41" ht="20.100000000000001" customHeight="1">
      <c r="A196" s="19">
        <v>7</v>
      </c>
      <c r="B196" s="34" t="s">
        <v>154</v>
      </c>
      <c r="C196" s="21">
        <v>47.75</v>
      </c>
      <c r="D196" s="21">
        <v>0</v>
      </c>
      <c r="E196" s="10">
        <f t="shared" si="231"/>
        <v>47.75</v>
      </c>
      <c r="F196" s="21">
        <v>0</v>
      </c>
      <c r="G196" s="42">
        <v>0</v>
      </c>
      <c r="H196" s="10">
        <f t="shared" si="232"/>
        <v>0</v>
      </c>
      <c r="I196" s="21">
        <v>0</v>
      </c>
      <c r="J196" s="21">
        <v>0</v>
      </c>
      <c r="K196" s="10">
        <f t="shared" si="224"/>
        <v>0</v>
      </c>
      <c r="L196" s="42">
        <v>2.65</v>
      </c>
      <c r="M196" s="42">
        <v>0</v>
      </c>
      <c r="N196" s="10">
        <f t="shared" si="218"/>
        <v>2.65</v>
      </c>
      <c r="O196" s="10">
        <f t="shared" si="233"/>
        <v>50.4</v>
      </c>
      <c r="P196" s="23">
        <f t="shared" si="233"/>
        <v>0</v>
      </c>
      <c r="Q196" s="10">
        <f t="shared" si="208"/>
        <v>50.4</v>
      </c>
      <c r="R196" s="73">
        <f t="shared" si="162"/>
        <v>15.19</v>
      </c>
      <c r="S196" s="73">
        <f t="shared" si="163"/>
        <v>0</v>
      </c>
      <c r="T196" s="73">
        <f t="shared" si="164"/>
        <v>0</v>
      </c>
      <c r="U196" s="73">
        <f t="shared" si="165"/>
        <v>0</v>
      </c>
      <c r="V196" s="73">
        <f t="shared" si="166"/>
        <v>0</v>
      </c>
      <c r="W196" s="73">
        <f t="shared" si="167"/>
        <v>0</v>
      </c>
      <c r="X196" s="73">
        <f t="shared" si="168"/>
        <v>0.84</v>
      </c>
      <c r="Y196" s="73">
        <f t="shared" si="169"/>
        <v>0</v>
      </c>
      <c r="Z196" s="76"/>
      <c r="AA196" s="76"/>
      <c r="AB196" s="76"/>
      <c r="AC196" s="76"/>
      <c r="AD196" s="76"/>
      <c r="AE196" s="76"/>
      <c r="AF196" s="76"/>
      <c r="AG196" s="76"/>
      <c r="AH196" s="76">
        <f t="shared" si="181"/>
        <v>11.94</v>
      </c>
      <c r="AI196" s="76">
        <f t="shared" si="182"/>
        <v>0</v>
      </c>
      <c r="AJ196" s="76">
        <f t="shared" si="183"/>
        <v>0</v>
      </c>
      <c r="AK196" s="76">
        <f t="shared" si="184"/>
        <v>0</v>
      </c>
      <c r="AL196" s="76">
        <f t="shared" si="185"/>
        <v>0</v>
      </c>
      <c r="AM196" s="76">
        <f t="shared" si="186"/>
        <v>0</v>
      </c>
      <c r="AN196" s="76">
        <f t="shared" si="187"/>
        <v>0.66</v>
      </c>
      <c r="AO196" s="76">
        <f t="shared" si="188"/>
        <v>0</v>
      </c>
    </row>
    <row r="197" spans="1:41" s="29" customFormat="1" ht="20.100000000000001" customHeight="1">
      <c r="A197" s="26"/>
      <c r="B197" s="37" t="s">
        <v>153</v>
      </c>
      <c r="C197" s="28">
        <f t="shared" ref="C197:AO197" si="234">+C195+C196</f>
        <v>603.25</v>
      </c>
      <c r="D197" s="28">
        <f t="shared" si="234"/>
        <v>177.22</v>
      </c>
      <c r="E197" s="28">
        <f t="shared" si="234"/>
        <v>780.47</v>
      </c>
      <c r="F197" s="28">
        <f t="shared" si="234"/>
        <v>0</v>
      </c>
      <c r="G197" s="28">
        <f t="shared" si="234"/>
        <v>0</v>
      </c>
      <c r="H197" s="28">
        <f t="shared" si="234"/>
        <v>0</v>
      </c>
      <c r="I197" s="28">
        <f t="shared" si="234"/>
        <v>0</v>
      </c>
      <c r="J197" s="28">
        <f t="shared" si="234"/>
        <v>0</v>
      </c>
      <c r="K197" s="28">
        <f t="shared" si="234"/>
        <v>0</v>
      </c>
      <c r="L197" s="28">
        <f t="shared" si="234"/>
        <v>124.73</v>
      </c>
      <c r="M197" s="28">
        <f t="shared" si="234"/>
        <v>26.96</v>
      </c>
      <c r="N197" s="28">
        <f t="shared" si="234"/>
        <v>151.69</v>
      </c>
      <c r="O197" s="28">
        <f t="shared" si="234"/>
        <v>727.98</v>
      </c>
      <c r="P197" s="28">
        <f t="shared" si="234"/>
        <v>204.18</v>
      </c>
      <c r="Q197" s="28">
        <f t="shared" si="234"/>
        <v>932.16</v>
      </c>
      <c r="R197" s="28">
        <f t="shared" si="234"/>
        <v>191.95</v>
      </c>
      <c r="S197" s="28">
        <f t="shared" si="234"/>
        <v>26.58</v>
      </c>
      <c r="T197" s="28">
        <f t="shared" si="234"/>
        <v>0</v>
      </c>
      <c r="U197" s="28">
        <f t="shared" si="234"/>
        <v>0</v>
      </c>
      <c r="V197" s="28">
        <f t="shared" si="234"/>
        <v>0</v>
      </c>
      <c r="W197" s="28">
        <f t="shared" si="234"/>
        <v>0</v>
      </c>
      <c r="X197" s="28">
        <f t="shared" si="234"/>
        <v>39.690000000000005</v>
      </c>
      <c r="Y197" s="28">
        <f t="shared" si="234"/>
        <v>4.04</v>
      </c>
      <c r="Z197" s="28">
        <f t="shared" si="234"/>
        <v>0</v>
      </c>
      <c r="AA197" s="28">
        <f t="shared" si="234"/>
        <v>0</v>
      </c>
      <c r="AB197" s="28">
        <f t="shared" si="234"/>
        <v>0</v>
      </c>
      <c r="AC197" s="28">
        <f t="shared" si="234"/>
        <v>0</v>
      </c>
      <c r="AD197" s="28">
        <f t="shared" si="234"/>
        <v>0</v>
      </c>
      <c r="AE197" s="28">
        <f t="shared" si="234"/>
        <v>0</v>
      </c>
      <c r="AF197" s="28">
        <f t="shared" si="234"/>
        <v>0</v>
      </c>
      <c r="AG197" s="28">
        <f t="shared" si="234"/>
        <v>0</v>
      </c>
      <c r="AH197" s="28">
        <f t="shared" si="234"/>
        <v>150.82</v>
      </c>
      <c r="AI197" s="28">
        <f t="shared" si="234"/>
        <v>44.31</v>
      </c>
      <c r="AJ197" s="28">
        <f t="shared" si="234"/>
        <v>0</v>
      </c>
      <c r="AK197" s="28">
        <f t="shared" si="234"/>
        <v>0</v>
      </c>
      <c r="AL197" s="28">
        <f t="shared" si="234"/>
        <v>0</v>
      </c>
      <c r="AM197" s="28">
        <f t="shared" si="234"/>
        <v>0</v>
      </c>
      <c r="AN197" s="28">
        <f t="shared" si="234"/>
        <v>31.18</v>
      </c>
      <c r="AO197" s="28">
        <f t="shared" si="234"/>
        <v>6.74</v>
      </c>
    </row>
    <row r="198" spans="1:41" ht="20.100000000000001" customHeight="1">
      <c r="A198" s="43">
        <v>8</v>
      </c>
      <c r="B198" s="34" t="s">
        <v>155</v>
      </c>
      <c r="C198" s="21">
        <v>0</v>
      </c>
      <c r="D198" s="21">
        <v>0</v>
      </c>
      <c r="E198" s="10">
        <f t="shared" ref="E198:E206" si="235">C198+D198</f>
        <v>0</v>
      </c>
      <c r="F198" s="21">
        <v>2294.1999999999998</v>
      </c>
      <c r="G198" s="42">
        <v>821</v>
      </c>
      <c r="H198" s="10">
        <f t="shared" ref="H198:H205" si="236">F198+G198</f>
        <v>3115.2</v>
      </c>
      <c r="I198" s="21">
        <v>200.62</v>
      </c>
      <c r="J198" s="21">
        <v>43.96</v>
      </c>
      <c r="K198" s="10">
        <f t="shared" si="224"/>
        <v>244.58</v>
      </c>
      <c r="L198" s="42">
        <v>0</v>
      </c>
      <c r="M198" s="42">
        <v>0</v>
      </c>
      <c r="N198" s="10">
        <f t="shared" si="218"/>
        <v>0</v>
      </c>
      <c r="O198" s="10">
        <f t="shared" ref="O198:P206" si="237">C198+F198+I198+L198</f>
        <v>2494.8199999999997</v>
      </c>
      <c r="P198" s="23">
        <f t="shared" si="237"/>
        <v>864.96</v>
      </c>
      <c r="Q198" s="10">
        <f t="shared" si="208"/>
        <v>3359.7799999999997</v>
      </c>
      <c r="R198" s="73">
        <f t="shared" si="162"/>
        <v>0</v>
      </c>
      <c r="S198" s="73">
        <f t="shared" si="163"/>
        <v>0</v>
      </c>
      <c r="T198" s="73">
        <f t="shared" si="164"/>
        <v>730.01</v>
      </c>
      <c r="U198" s="73">
        <f t="shared" si="165"/>
        <v>123.15</v>
      </c>
      <c r="V198" s="73">
        <f t="shared" si="166"/>
        <v>63.84</v>
      </c>
      <c r="W198" s="73">
        <f t="shared" si="167"/>
        <v>6.59</v>
      </c>
      <c r="X198" s="73">
        <f t="shared" si="168"/>
        <v>0</v>
      </c>
      <c r="Y198" s="73">
        <f t="shared" si="169"/>
        <v>0</v>
      </c>
      <c r="Z198" s="76"/>
      <c r="AA198" s="76"/>
      <c r="AB198" s="76"/>
      <c r="AC198" s="76"/>
      <c r="AD198" s="76"/>
      <c r="AE198" s="76"/>
      <c r="AF198" s="76"/>
      <c r="AG198" s="76"/>
      <c r="AH198" s="76">
        <f t="shared" si="181"/>
        <v>0</v>
      </c>
      <c r="AI198" s="76">
        <f t="shared" si="182"/>
        <v>0</v>
      </c>
      <c r="AJ198" s="76">
        <f>ROUND(F198*25%,2)-0.01</f>
        <v>573.54</v>
      </c>
      <c r="AK198" s="76">
        <f t="shared" si="184"/>
        <v>205.25</v>
      </c>
      <c r="AL198" s="76">
        <f t="shared" si="185"/>
        <v>50.16</v>
      </c>
      <c r="AM198" s="76">
        <f t="shared" si="186"/>
        <v>10.99</v>
      </c>
      <c r="AN198" s="76">
        <f t="shared" si="187"/>
        <v>0</v>
      </c>
      <c r="AO198" s="76">
        <f t="shared" si="188"/>
        <v>0</v>
      </c>
    </row>
    <row r="199" spans="1:41" ht="20.100000000000001" customHeight="1">
      <c r="A199" s="19">
        <v>9</v>
      </c>
      <c r="B199" s="34" t="s">
        <v>156</v>
      </c>
      <c r="C199" s="21">
        <v>607.09</v>
      </c>
      <c r="D199" s="21">
        <v>35</v>
      </c>
      <c r="E199" s="10">
        <f t="shared" si="235"/>
        <v>642.09</v>
      </c>
      <c r="F199" s="21">
        <v>0</v>
      </c>
      <c r="G199" s="42">
        <v>0</v>
      </c>
      <c r="H199" s="10">
        <f t="shared" si="236"/>
        <v>0</v>
      </c>
      <c r="I199" s="21">
        <v>0</v>
      </c>
      <c r="J199" s="21">
        <v>0</v>
      </c>
      <c r="K199" s="10">
        <f t="shared" si="224"/>
        <v>0</v>
      </c>
      <c r="L199" s="42">
        <v>85.64</v>
      </c>
      <c r="M199" s="42">
        <v>22.34</v>
      </c>
      <c r="N199" s="10">
        <f t="shared" si="218"/>
        <v>107.98</v>
      </c>
      <c r="O199" s="10">
        <f t="shared" si="237"/>
        <v>692.73</v>
      </c>
      <c r="P199" s="23">
        <f t="shared" si="237"/>
        <v>57.34</v>
      </c>
      <c r="Q199" s="10">
        <f t="shared" si="208"/>
        <v>750.07</v>
      </c>
      <c r="R199" s="73">
        <f t="shared" si="162"/>
        <v>193.18</v>
      </c>
      <c r="S199" s="73">
        <f t="shared" si="163"/>
        <v>5.25</v>
      </c>
      <c r="T199" s="73">
        <f t="shared" si="164"/>
        <v>0</v>
      </c>
      <c r="U199" s="73">
        <f t="shared" si="165"/>
        <v>0</v>
      </c>
      <c r="V199" s="73">
        <f t="shared" si="166"/>
        <v>0</v>
      </c>
      <c r="W199" s="73">
        <f t="shared" si="167"/>
        <v>0</v>
      </c>
      <c r="X199" s="73">
        <f t="shared" si="168"/>
        <v>27.25</v>
      </c>
      <c r="Y199" s="73">
        <f t="shared" si="169"/>
        <v>3.35</v>
      </c>
      <c r="Z199" s="76"/>
      <c r="AA199" s="76"/>
      <c r="AB199" s="76"/>
      <c r="AC199" s="76"/>
      <c r="AD199" s="76"/>
      <c r="AE199" s="76"/>
      <c r="AF199" s="76"/>
      <c r="AG199" s="76"/>
      <c r="AH199" s="76">
        <f t="shared" si="181"/>
        <v>151.77000000000001</v>
      </c>
      <c r="AI199" s="76">
        <f t="shared" si="182"/>
        <v>8.75</v>
      </c>
      <c r="AJ199" s="76">
        <f t="shared" si="183"/>
        <v>0</v>
      </c>
      <c r="AK199" s="76">
        <f t="shared" si="184"/>
        <v>0</v>
      </c>
      <c r="AL199" s="76">
        <f t="shared" si="185"/>
        <v>0</v>
      </c>
      <c r="AM199" s="76">
        <f t="shared" si="186"/>
        <v>0</v>
      </c>
      <c r="AN199" s="76">
        <f>ROUND(L199*25%,2)-0.02</f>
        <v>21.39</v>
      </c>
      <c r="AO199" s="76">
        <f t="shared" si="188"/>
        <v>5.59</v>
      </c>
    </row>
    <row r="200" spans="1:41" ht="20.100000000000001" customHeight="1">
      <c r="A200" s="19">
        <v>10</v>
      </c>
      <c r="B200" s="34" t="s">
        <v>157</v>
      </c>
      <c r="C200" s="21">
        <v>504.73</v>
      </c>
      <c r="D200" s="21">
        <v>126.51</v>
      </c>
      <c r="E200" s="10">
        <f t="shared" si="235"/>
        <v>631.24</v>
      </c>
      <c r="F200" s="21">
        <v>0</v>
      </c>
      <c r="G200" s="42">
        <v>0</v>
      </c>
      <c r="H200" s="10">
        <f t="shared" si="236"/>
        <v>0</v>
      </c>
      <c r="I200" s="21">
        <v>60</v>
      </c>
      <c r="J200" s="21">
        <v>17.690000000000001</v>
      </c>
      <c r="K200" s="10">
        <f t="shared" si="224"/>
        <v>77.69</v>
      </c>
      <c r="L200" s="42">
        <v>0</v>
      </c>
      <c r="M200" s="42">
        <v>0</v>
      </c>
      <c r="N200" s="10">
        <f t="shared" si="218"/>
        <v>0</v>
      </c>
      <c r="O200" s="10">
        <f t="shared" si="237"/>
        <v>564.73</v>
      </c>
      <c r="P200" s="23">
        <f t="shared" si="237"/>
        <v>144.20000000000002</v>
      </c>
      <c r="Q200" s="10">
        <f t="shared" si="208"/>
        <v>708.93000000000006</v>
      </c>
      <c r="R200" s="73">
        <f t="shared" si="162"/>
        <v>160.61000000000001</v>
      </c>
      <c r="S200" s="73">
        <f t="shared" si="163"/>
        <v>18.98</v>
      </c>
      <c r="T200" s="73">
        <f t="shared" si="164"/>
        <v>0</v>
      </c>
      <c r="U200" s="73">
        <f t="shared" si="165"/>
        <v>0</v>
      </c>
      <c r="V200" s="73">
        <f t="shared" si="166"/>
        <v>19.09</v>
      </c>
      <c r="W200" s="73">
        <f t="shared" si="167"/>
        <v>2.65</v>
      </c>
      <c r="X200" s="73">
        <f t="shared" si="168"/>
        <v>0</v>
      </c>
      <c r="Y200" s="73">
        <f t="shared" si="169"/>
        <v>0</v>
      </c>
      <c r="Z200" s="76"/>
      <c r="AA200" s="76"/>
      <c r="AB200" s="76"/>
      <c r="AC200" s="76"/>
      <c r="AD200" s="76"/>
      <c r="AE200" s="76"/>
      <c r="AF200" s="76"/>
      <c r="AG200" s="76"/>
      <c r="AH200" s="76">
        <f t="shared" si="181"/>
        <v>126.18</v>
      </c>
      <c r="AI200" s="76">
        <f t="shared" si="182"/>
        <v>31.63</v>
      </c>
      <c r="AJ200" s="76">
        <f t="shared" si="183"/>
        <v>0</v>
      </c>
      <c r="AK200" s="76">
        <f t="shared" si="184"/>
        <v>0</v>
      </c>
      <c r="AL200" s="76">
        <f t="shared" si="185"/>
        <v>15</v>
      </c>
      <c r="AM200" s="76">
        <f t="shared" si="186"/>
        <v>4.42</v>
      </c>
      <c r="AN200" s="76">
        <f t="shared" si="187"/>
        <v>0</v>
      </c>
      <c r="AO200" s="76">
        <f t="shared" si="188"/>
        <v>0</v>
      </c>
    </row>
    <row r="201" spans="1:41" ht="20.100000000000001" customHeight="1">
      <c r="A201" s="19">
        <v>11</v>
      </c>
      <c r="B201" s="34" t="s">
        <v>158</v>
      </c>
      <c r="C201" s="21">
        <v>242.42</v>
      </c>
      <c r="D201" s="21">
        <v>145.87</v>
      </c>
      <c r="E201" s="10">
        <f t="shared" si="235"/>
        <v>388.28999999999996</v>
      </c>
      <c r="F201" s="21">
        <v>0</v>
      </c>
      <c r="G201" s="42">
        <v>0</v>
      </c>
      <c r="H201" s="10">
        <f t="shared" si="236"/>
        <v>0</v>
      </c>
      <c r="I201" s="21">
        <v>43.870000000000005</v>
      </c>
      <c r="J201" s="21">
        <v>0</v>
      </c>
      <c r="K201" s="10">
        <f t="shared" si="224"/>
        <v>43.870000000000005</v>
      </c>
      <c r="L201" s="42">
        <v>38.71</v>
      </c>
      <c r="M201" s="42">
        <v>13.969999999999999</v>
      </c>
      <c r="N201" s="10">
        <f t="shared" si="218"/>
        <v>52.68</v>
      </c>
      <c r="O201" s="10">
        <f t="shared" si="237"/>
        <v>324.99999999999994</v>
      </c>
      <c r="P201" s="23">
        <f t="shared" si="237"/>
        <v>159.84</v>
      </c>
      <c r="Q201" s="10">
        <f t="shared" si="208"/>
        <v>484.83999999999992</v>
      </c>
      <c r="R201" s="73">
        <f t="shared" ref="R201:R261" si="238">ROUND(C201*31.82%,2)</f>
        <v>77.14</v>
      </c>
      <c r="S201" s="73">
        <f t="shared" ref="S201:S261" si="239">ROUND(D201*15%,2)</f>
        <v>21.88</v>
      </c>
      <c r="T201" s="73">
        <f t="shared" ref="T201:T261" si="240">ROUND(F201*31.82%,2)</f>
        <v>0</v>
      </c>
      <c r="U201" s="73">
        <f t="shared" ref="U201:U263" si="241">ROUND(G201*15%,2)</f>
        <v>0</v>
      </c>
      <c r="V201" s="73">
        <f t="shared" ref="V201:V263" si="242">ROUND(I201*31.82%,2)</f>
        <v>13.96</v>
      </c>
      <c r="W201" s="73">
        <f t="shared" ref="W201:W263" si="243">ROUND(J201*15%,2)</f>
        <v>0</v>
      </c>
      <c r="X201" s="73">
        <f t="shared" ref="X201:X261" si="244">ROUND(L201*31.82%,2)</f>
        <v>12.32</v>
      </c>
      <c r="Y201" s="73">
        <f t="shared" ref="Y201:Y263" si="245">ROUND(M201*15%,2)</f>
        <v>2.1</v>
      </c>
      <c r="Z201" s="76"/>
      <c r="AA201" s="76"/>
      <c r="AB201" s="76"/>
      <c r="AC201" s="76"/>
      <c r="AD201" s="76"/>
      <c r="AE201" s="76"/>
      <c r="AF201" s="76"/>
      <c r="AG201" s="76"/>
      <c r="AH201" s="76">
        <f t="shared" si="181"/>
        <v>60.61</v>
      </c>
      <c r="AI201" s="76">
        <f t="shared" si="182"/>
        <v>36.47</v>
      </c>
      <c r="AJ201" s="76">
        <f t="shared" si="183"/>
        <v>0</v>
      </c>
      <c r="AK201" s="76">
        <f t="shared" si="184"/>
        <v>0</v>
      </c>
      <c r="AL201" s="76">
        <f t="shared" si="185"/>
        <v>10.97</v>
      </c>
      <c r="AM201" s="76">
        <f t="shared" si="186"/>
        <v>0</v>
      </c>
      <c r="AN201" s="76">
        <f t="shared" si="187"/>
        <v>9.68</v>
      </c>
      <c r="AO201" s="76">
        <f t="shared" si="188"/>
        <v>3.49</v>
      </c>
    </row>
    <row r="202" spans="1:41" ht="20.100000000000001" customHeight="1">
      <c r="A202" s="19">
        <v>12</v>
      </c>
      <c r="B202" s="34" t="s">
        <v>159</v>
      </c>
      <c r="C202" s="21">
        <v>185.26</v>
      </c>
      <c r="D202" s="21">
        <v>29.73</v>
      </c>
      <c r="E202" s="10">
        <f t="shared" si="235"/>
        <v>214.98999999999998</v>
      </c>
      <c r="F202" s="21">
        <v>0</v>
      </c>
      <c r="G202" s="42">
        <v>0</v>
      </c>
      <c r="H202" s="10">
        <f t="shared" si="236"/>
        <v>0</v>
      </c>
      <c r="I202" s="21">
        <v>15</v>
      </c>
      <c r="J202" s="21">
        <v>0</v>
      </c>
      <c r="K202" s="10">
        <f t="shared" si="224"/>
        <v>15</v>
      </c>
      <c r="L202" s="42">
        <v>20</v>
      </c>
      <c r="M202" s="42">
        <v>5</v>
      </c>
      <c r="N202" s="10">
        <f t="shared" si="218"/>
        <v>25</v>
      </c>
      <c r="O202" s="10">
        <f t="shared" si="237"/>
        <v>220.26</v>
      </c>
      <c r="P202" s="23">
        <f t="shared" si="237"/>
        <v>34.730000000000004</v>
      </c>
      <c r="Q202" s="10">
        <f t="shared" si="208"/>
        <v>254.99</v>
      </c>
      <c r="R202" s="73">
        <f t="shared" si="238"/>
        <v>58.95</v>
      </c>
      <c r="S202" s="73">
        <f t="shared" si="239"/>
        <v>4.46</v>
      </c>
      <c r="T202" s="73">
        <f t="shared" si="240"/>
        <v>0</v>
      </c>
      <c r="U202" s="73">
        <f t="shared" si="241"/>
        <v>0</v>
      </c>
      <c r="V202" s="73">
        <f t="shared" si="242"/>
        <v>4.7699999999999996</v>
      </c>
      <c r="W202" s="73">
        <f t="shared" si="243"/>
        <v>0</v>
      </c>
      <c r="X202" s="73">
        <f t="shared" si="244"/>
        <v>6.36</v>
      </c>
      <c r="Y202" s="73">
        <f t="shared" si="245"/>
        <v>0.75</v>
      </c>
      <c r="Z202" s="76"/>
      <c r="AA202" s="76"/>
      <c r="AB202" s="76"/>
      <c r="AC202" s="76"/>
      <c r="AD202" s="76"/>
      <c r="AE202" s="76"/>
      <c r="AF202" s="76"/>
      <c r="AG202" s="76"/>
      <c r="AH202" s="76">
        <f t="shared" si="181"/>
        <v>46.32</v>
      </c>
      <c r="AI202" s="76">
        <f t="shared" si="182"/>
        <v>7.43</v>
      </c>
      <c r="AJ202" s="76">
        <f t="shared" si="183"/>
        <v>0</v>
      </c>
      <c r="AK202" s="76">
        <f t="shared" si="184"/>
        <v>0</v>
      </c>
      <c r="AL202" s="76">
        <f t="shared" si="185"/>
        <v>3.75</v>
      </c>
      <c r="AM202" s="76">
        <f t="shared" si="186"/>
        <v>0</v>
      </c>
      <c r="AN202" s="76">
        <f t="shared" si="187"/>
        <v>5</v>
      </c>
      <c r="AO202" s="76">
        <f t="shared" si="188"/>
        <v>1.25</v>
      </c>
    </row>
    <row r="203" spans="1:41" ht="20.100000000000001" customHeight="1">
      <c r="A203" s="19">
        <v>13</v>
      </c>
      <c r="B203" s="34" t="s">
        <v>160</v>
      </c>
      <c r="C203" s="21">
        <v>29.33</v>
      </c>
      <c r="D203" s="21">
        <v>11.14</v>
      </c>
      <c r="E203" s="10">
        <f t="shared" si="235"/>
        <v>40.47</v>
      </c>
      <c r="F203" s="21">
        <v>0</v>
      </c>
      <c r="G203" s="42">
        <v>0</v>
      </c>
      <c r="H203" s="10">
        <f t="shared" si="236"/>
        <v>0</v>
      </c>
      <c r="I203" s="21">
        <v>0</v>
      </c>
      <c r="J203" s="21">
        <v>0</v>
      </c>
      <c r="K203" s="10">
        <f t="shared" si="224"/>
        <v>0</v>
      </c>
      <c r="L203" s="42">
        <v>4.53</v>
      </c>
      <c r="M203" s="42">
        <v>1.42</v>
      </c>
      <c r="N203" s="10">
        <f t="shared" si="218"/>
        <v>5.95</v>
      </c>
      <c r="O203" s="10">
        <f t="shared" si="237"/>
        <v>33.86</v>
      </c>
      <c r="P203" s="23">
        <f t="shared" si="237"/>
        <v>12.56</v>
      </c>
      <c r="Q203" s="10">
        <f t="shared" si="208"/>
        <v>46.42</v>
      </c>
      <c r="R203" s="73">
        <f t="shared" si="238"/>
        <v>9.33</v>
      </c>
      <c r="S203" s="73">
        <f t="shared" si="239"/>
        <v>1.67</v>
      </c>
      <c r="T203" s="73">
        <f t="shared" si="240"/>
        <v>0</v>
      </c>
      <c r="U203" s="73">
        <f t="shared" si="241"/>
        <v>0</v>
      </c>
      <c r="V203" s="73">
        <f t="shared" si="242"/>
        <v>0</v>
      </c>
      <c r="W203" s="73">
        <f t="shared" si="243"/>
        <v>0</v>
      </c>
      <c r="X203" s="73">
        <f t="shared" si="244"/>
        <v>1.44</v>
      </c>
      <c r="Y203" s="73">
        <f t="shared" si="245"/>
        <v>0.21</v>
      </c>
      <c r="Z203" s="76"/>
      <c r="AA203" s="76"/>
      <c r="AB203" s="76"/>
      <c r="AC203" s="76"/>
      <c r="AD203" s="76"/>
      <c r="AE203" s="76"/>
      <c r="AF203" s="76"/>
      <c r="AG203" s="76"/>
      <c r="AH203" s="76">
        <f t="shared" si="181"/>
        <v>7.33</v>
      </c>
      <c r="AI203" s="76">
        <f t="shared" si="182"/>
        <v>2.79</v>
      </c>
      <c r="AJ203" s="76">
        <f t="shared" si="183"/>
        <v>0</v>
      </c>
      <c r="AK203" s="76">
        <f t="shared" si="184"/>
        <v>0</v>
      </c>
      <c r="AL203" s="76">
        <f t="shared" si="185"/>
        <v>0</v>
      </c>
      <c r="AM203" s="76">
        <f t="shared" si="186"/>
        <v>0</v>
      </c>
      <c r="AN203" s="76">
        <f t="shared" si="187"/>
        <v>1.1299999999999999</v>
      </c>
      <c r="AO203" s="76">
        <f t="shared" si="188"/>
        <v>0.36</v>
      </c>
    </row>
    <row r="204" spans="1:41" ht="20.100000000000001" customHeight="1">
      <c r="A204" s="19">
        <v>14</v>
      </c>
      <c r="B204" s="34" t="s">
        <v>161</v>
      </c>
      <c r="C204" s="21">
        <v>73.099999999999994</v>
      </c>
      <c r="D204" s="21">
        <v>6</v>
      </c>
      <c r="E204" s="10">
        <f t="shared" si="235"/>
        <v>79.099999999999994</v>
      </c>
      <c r="F204" s="21">
        <v>0</v>
      </c>
      <c r="G204" s="42">
        <v>0</v>
      </c>
      <c r="H204" s="10">
        <f t="shared" si="236"/>
        <v>0</v>
      </c>
      <c r="I204" s="21">
        <v>1</v>
      </c>
      <c r="J204" s="21">
        <v>0</v>
      </c>
      <c r="K204" s="10">
        <f t="shared" si="224"/>
        <v>1</v>
      </c>
      <c r="L204" s="42">
        <v>1</v>
      </c>
      <c r="M204" s="42">
        <v>0.25</v>
      </c>
      <c r="N204" s="10">
        <f t="shared" si="218"/>
        <v>1.25</v>
      </c>
      <c r="O204" s="10">
        <f t="shared" si="237"/>
        <v>75.099999999999994</v>
      </c>
      <c r="P204" s="23">
        <f t="shared" si="237"/>
        <v>6.25</v>
      </c>
      <c r="Q204" s="10">
        <f t="shared" si="208"/>
        <v>81.349999999999994</v>
      </c>
      <c r="R204" s="73">
        <f t="shared" si="238"/>
        <v>23.26</v>
      </c>
      <c r="S204" s="73">
        <f t="shared" si="239"/>
        <v>0.9</v>
      </c>
      <c r="T204" s="73">
        <f t="shared" si="240"/>
        <v>0</v>
      </c>
      <c r="U204" s="73">
        <f t="shared" si="241"/>
        <v>0</v>
      </c>
      <c r="V204" s="73">
        <f t="shared" si="242"/>
        <v>0.32</v>
      </c>
      <c r="W204" s="73">
        <f t="shared" si="243"/>
        <v>0</v>
      </c>
      <c r="X204" s="73">
        <f t="shared" si="244"/>
        <v>0.32</v>
      </c>
      <c r="Y204" s="73">
        <f t="shared" si="245"/>
        <v>0.04</v>
      </c>
      <c r="Z204" s="76"/>
      <c r="AA204" s="76"/>
      <c r="AB204" s="76"/>
      <c r="AC204" s="76"/>
      <c r="AD204" s="76"/>
      <c r="AE204" s="76"/>
      <c r="AF204" s="76"/>
      <c r="AG204" s="76"/>
      <c r="AH204" s="76">
        <f t="shared" si="181"/>
        <v>18.28</v>
      </c>
      <c r="AI204" s="76">
        <f t="shared" si="182"/>
        <v>1.5</v>
      </c>
      <c r="AJ204" s="76">
        <f t="shared" si="183"/>
        <v>0</v>
      </c>
      <c r="AK204" s="76">
        <f t="shared" si="184"/>
        <v>0</v>
      </c>
      <c r="AL204" s="76">
        <f t="shared" si="185"/>
        <v>0.25</v>
      </c>
      <c r="AM204" s="76">
        <f t="shared" si="186"/>
        <v>0</v>
      </c>
      <c r="AN204" s="76">
        <f t="shared" si="187"/>
        <v>0.25</v>
      </c>
      <c r="AO204" s="76">
        <f t="shared" si="188"/>
        <v>0.06</v>
      </c>
    </row>
    <row r="205" spans="1:41" ht="20.100000000000001" customHeight="1">
      <c r="A205" s="19">
        <v>15</v>
      </c>
      <c r="B205" s="34" t="s">
        <v>162</v>
      </c>
      <c r="C205" s="21">
        <v>42.55</v>
      </c>
      <c r="D205" s="21">
        <v>15</v>
      </c>
      <c r="E205" s="10">
        <f t="shared" si="235"/>
        <v>57.55</v>
      </c>
      <c r="F205" s="21">
        <v>0</v>
      </c>
      <c r="G205" s="42">
        <v>0</v>
      </c>
      <c r="H205" s="10">
        <f t="shared" si="236"/>
        <v>0</v>
      </c>
      <c r="I205" s="21">
        <v>2.0099999999999998</v>
      </c>
      <c r="J205" s="21">
        <v>0</v>
      </c>
      <c r="K205" s="10">
        <f t="shared" si="224"/>
        <v>2.0099999999999998</v>
      </c>
      <c r="L205" s="42">
        <v>0</v>
      </c>
      <c r="M205" s="42">
        <v>0</v>
      </c>
      <c r="N205" s="10">
        <f t="shared" si="218"/>
        <v>0</v>
      </c>
      <c r="O205" s="10">
        <f t="shared" si="237"/>
        <v>44.559999999999995</v>
      </c>
      <c r="P205" s="23">
        <f t="shared" si="237"/>
        <v>15</v>
      </c>
      <c r="Q205" s="10">
        <f t="shared" si="208"/>
        <v>59.559999999999995</v>
      </c>
      <c r="R205" s="73">
        <f t="shared" si="238"/>
        <v>13.54</v>
      </c>
      <c r="S205" s="73">
        <f t="shared" si="239"/>
        <v>2.25</v>
      </c>
      <c r="T205" s="73">
        <f t="shared" si="240"/>
        <v>0</v>
      </c>
      <c r="U205" s="73">
        <f t="shared" si="241"/>
        <v>0</v>
      </c>
      <c r="V205" s="73">
        <f t="shared" si="242"/>
        <v>0.64</v>
      </c>
      <c r="W205" s="73">
        <f t="shared" si="243"/>
        <v>0</v>
      </c>
      <c r="X205" s="73">
        <f t="shared" si="244"/>
        <v>0</v>
      </c>
      <c r="Y205" s="73">
        <f t="shared" si="245"/>
        <v>0</v>
      </c>
      <c r="Z205" s="76"/>
      <c r="AA205" s="76"/>
      <c r="AB205" s="76"/>
      <c r="AC205" s="76"/>
      <c r="AD205" s="76"/>
      <c r="AE205" s="76"/>
      <c r="AF205" s="76"/>
      <c r="AG205" s="76"/>
      <c r="AH205" s="76">
        <f t="shared" si="181"/>
        <v>10.64</v>
      </c>
      <c r="AI205" s="76">
        <f t="shared" si="182"/>
        <v>3.75</v>
      </c>
      <c r="AJ205" s="76">
        <f t="shared" si="183"/>
        <v>0</v>
      </c>
      <c r="AK205" s="76">
        <f t="shared" si="184"/>
        <v>0</v>
      </c>
      <c r="AL205" s="76">
        <f t="shared" si="185"/>
        <v>0.5</v>
      </c>
      <c r="AM205" s="76">
        <f t="shared" si="186"/>
        <v>0</v>
      </c>
      <c r="AN205" s="76">
        <f t="shared" si="187"/>
        <v>0</v>
      </c>
      <c r="AO205" s="76">
        <f t="shared" si="188"/>
        <v>0</v>
      </c>
    </row>
    <row r="206" spans="1:41" ht="20.100000000000001" customHeight="1">
      <c r="A206" s="19">
        <v>16</v>
      </c>
      <c r="B206" s="34" t="s">
        <v>163</v>
      </c>
      <c r="C206" s="21">
        <v>174.03</v>
      </c>
      <c r="D206" s="21">
        <v>37.17</v>
      </c>
      <c r="E206" s="10">
        <f t="shared" si="235"/>
        <v>211.2</v>
      </c>
      <c r="F206" s="21">
        <v>0</v>
      </c>
      <c r="G206" s="42">
        <v>0</v>
      </c>
      <c r="H206" s="10">
        <v>0</v>
      </c>
      <c r="I206" s="21">
        <v>0</v>
      </c>
      <c r="J206" s="21">
        <v>0</v>
      </c>
      <c r="K206" s="10">
        <f t="shared" si="224"/>
        <v>0</v>
      </c>
      <c r="L206" s="42">
        <v>17.93</v>
      </c>
      <c r="M206" s="42">
        <v>3.23</v>
      </c>
      <c r="N206" s="10">
        <f t="shared" si="218"/>
        <v>21.16</v>
      </c>
      <c r="O206" s="10">
        <f t="shared" si="237"/>
        <v>191.96</v>
      </c>
      <c r="P206" s="23">
        <f t="shared" si="237"/>
        <v>40.4</v>
      </c>
      <c r="Q206" s="10">
        <f t="shared" si="208"/>
        <v>232.36</v>
      </c>
      <c r="R206" s="73">
        <f t="shared" si="238"/>
        <v>55.38</v>
      </c>
      <c r="S206" s="73">
        <f t="shared" si="239"/>
        <v>5.58</v>
      </c>
      <c r="T206" s="73">
        <f t="shared" si="240"/>
        <v>0</v>
      </c>
      <c r="U206" s="73">
        <f t="shared" si="241"/>
        <v>0</v>
      </c>
      <c r="V206" s="73">
        <f t="shared" si="242"/>
        <v>0</v>
      </c>
      <c r="W206" s="73">
        <f t="shared" si="243"/>
        <v>0</v>
      </c>
      <c r="X206" s="73">
        <f t="shared" si="244"/>
        <v>5.71</v>
      </c>
      <c r="Y206" s="73">
        <f t="shared" si="245"/>
        <v>0.48</v>
      </c>
      <c r="Z206" s="76"/>
      <c r="AA206" s="76"/>
      <c r="AB206" s="76"/>
      <c r="AC206" s="76"/>
      <c r="AD206" s="76"/>
      <c r="AE206" s="76"/>
      <c r="AF206" s="76"/>
      <c r="AG206" s="76"/>
      <c r="AH206" s="76">
        <f t="shared" si="181"/>
        <v>43.51</v>
      </c>
      <c r="AI206" s="76">
        <f t="shared" si="182"/>
        <v>9.2899999999999991</v>
      </c>
      <c r="AJ206" s="76">
        <f t="shared" si="183"/>
        <v>0</v>
      </c>
      <c r="AK206" s="76">
        <f t="shared" si="184"/>
        <v>0</v>
      </c>
      <c r="AL206" s="76">
        <f t="shared" si="185"/>
        <v>0</v>
      </c>
      <c r="AM206" s="76">
        <f t="shared" si="186"/>
        <v>0</v>
      </c>
      <c r="AN206" s="76">
        <f t="shared" si="187"/>
        <v>4.4800000000000004</v>
      </c>
      <c r="AO206" s="76">
        <f t="shared" si="188"/>
        <v>0.81</v>
      </c>
    </row>
    <row r="207" spans="1:41" s="29" customFormat="1" ht="20.100000000000001" customHeight="1">
      <c r="A207" s="26"/>
      <c r="B207" s="37" t="s">
        <v>158</v>
      </c>
      <c r="C207" s="28">
        <f t="shared" ref="C207:AO207" si="246">SUM(C201:C206)</f>
        <v>746.68999999999983</v>
      </c>
      <c r="D207" s="28">
        <f t="shared" si="246"/>
        <v>244.91000000000003</v>
      </c>
      <c r="E207" s="28">
        <f t="shared" si="246"/>
        <v>991.59999999999991</v>
      </c>
      <c r="F207" s="28">
        <f t="shared" si="246"/>
        <v>0</v>
      </c>
      <c r="G207" s="28">
        <f t="shared" si="246"/>
        <v>0</v>
      </c>
      <c r="H207" s="28">
        <f t="shared" si="246"/>
        <v>0</v>
      </c>
      <c r="I207" s="28">
        <f t="shared" si="246"/>
        <v>61.88</v>
      </c>
      <c r="J207" s="28">
        <f t="shared" si="246"/>
        <v>0</v>
      </c>
      <c r="K207" s="28">
        <f t="shared" si="246"/>
        <v>61.88</v>
      </c>
      <c r="L207" s="28">
        <f t="shared" si="246"/>
        <v>82.170000000000016</v>
      </c>
      <c r="M207" s="28">
        <f t="shared" si="246"/>
        <v>23.87</v>
      </c>
      <c r="N207" s="28">
        <f t="shared" si="246"/>
        <v>106.04</v>
      </c>
      <c r="O207" s="28">
        <f t="shared" si="246"/>
        <v>890.74</v>
      </c>
      <c r="P207" s="28">
        <f t="shared" si="246"/>
        <v>268.77999999999997</v>
      </c>
      <c r="Q207" s="28">
        <f t="shared" si="246"/>
        <v>1159.52</v>
      </c>
      <c r="R207" s="28">
        <f t="shared" si="246"/>
        <v>237.6</v>
      </c>
      <c r="S207" s="28">
        <f t="shared" si="246"/>
        <v>36.739999999999995</v>
      </c>
      <c r="T207" s="28">
        <f t="shared" si="246"/>
        <v>0</v>
      </c>
      <c r="U207" s="28">
        <f t="shared" si="246"/>
        <v>0</v>
      </c>
      <c r="V207" s="28">
        <f t="shared" si="246"/>
        <v>19.690000000000001</v>
      </c>
      <c r="W207" s="28">
        <f t="shared" si="246"/>
        <v>0</v>
      </c>
      <c r="X207" s="28">
        <f t="shared" si="246"/>
        <v>26.150000000000002</v>
      </c>
      <c r="Y207" s="28">
        <f t="shared" si="246"/>
        <v>3.58</v>
      </c>
      <c r="Z207" s="28">
        <f t="shared" si="246"/>
        <v>0</v>
      </c>
      <c r="AA207" s="28">
        <f t="shared" si="246"/>
        <v>0</v>
      </c>
      <c r="AB207" s="28">
        <f t="shared" si="246"/>
        <v>0</v>
      </c>
      <c r="AC207" s="28">
        <f t="shared" si="246"/>
        <v>0</v>
      </c>
      <c r="AD207" s="28">
        <f t="shared" si="246"/>
        <v>0</v>
      </c>
      <c r="AE207" s="28">
        <f t="shared" si="246"/>
        <v>0</v>
      </c>
      <c r="AF207" s="28">
        <f t="shared" si="246"/>
        <v>0</v>
      </c>
      <c r="AG207" s="28">
        <f t="shared" si="246"/>
        <v>0</v>
      </c>
      <c r="AH207" s="28">
        <f t="shared" si="246"/>
        <v>186.69</v>
      </c>
      <c r="AI207" s="28">
        <f t="shared" si="246"/>
        <v>61.23</v>
      </c>
      <c r="AJ207" s="28">
        <f t="shared" si="246"/>
        <v>0</v>
      </c>
      <c r="AK207" s="28">
        <f t="shared" si="246"/>
        <v>0</v>
      </c>
      <c r="AL207" s="28">
        <f t="shared" si="246"/>
        <v>15.47</v>
      </c>
      <c r="AM207" s="28">
        <f t="shared" si="246"/>
        <v>0</v>
      </c>
      <c r="AN207" s="28">
        <f t="shared" si="246"/>
        <v>20.54</v>
      </c>
      <c r="AO207" s="28">
        <f t="shared" si="246"/>
        <v>5.9700000000000006</v>
      </c>
    </row>
    <row r="208" spans="1:41" ht="20.100000000000001" customHeight="1">
      <c r="A208" s="19">
        <v>17</v>
      </c>
      <c r="B208" s="34" t="s">
        <v>164</v>
      </c>
      <c r="C208" s="21">
        <v>647.57000000000005</v>
      </c>
      <c r="D208" s="21">
        <v>158.65</v>
      </c>
      <c r="E208" s="10">
        <f t="shared" ref="E208:E210" si="247">C208+D208</f>
        <v>806.22</v>
      </c>
      <c r="F208" s="21">
        <v>0</v>
      </c>
      <c r="G208" s="42">
        <v>0</v>
      </c>
      <c r="H208" s="10">
        <f>F208+G208</f>
        <v>0</v>
      </c>
      <c r="I208" s="21">
        <v>0</v>
      </c>
      <c r="J208" s="21">
        <v>0</v>
      </c>
      <c r="K208" s="10">
        <f t="shared" si="224"/>
        <v>0</v>
      </c>
      <c r="L208" s="42">
        <v>39.119999999999997</v>
      </c>
      <c r="M208" s="42">
        <v>12.25</v>
      </c>
      <c r="N208" s="10">
        <f t="shared" si="218"/>
        <v>51.37</v>
      </c>
      <c r="O208" s="10">
        <f t="shared" ref="O208:P210" si="248">C208+F208+I208+L208</f>
        <v>686.69</v>
      </c>
      <c r="P208" s="23">
        <f t="shared" si="248"/>
        <v>170.9</v>
      </c>
      <c r="Q208" s="10">
        <f t="shared" si="208"/>
        <v>857.59</v>
      </c>
      <c r="R208" s="73">
        <f t="shared" si="238"/>
        <v>206.06</v>
      </c>
      <c r="S208" s="73">
        <f t="shared" si="239"/>
        <v>23.8</v>
      </c>
      <c r="T208" s="73">
        <f t="shared" si="240"/>
        <v>0</v>
      </c>
      <c r="U208" s="73">
        <f t="shared" si="241"/>
        <v>0</v>
      </c>
      <c r="V208" s="73">
        <f t="shared" si="242"/>
        <v>0</v>
      </c>
      <c r="W208" s="73">
        <f t="shared" si="243"/>
        <v>0</v>
      </c>
      <c r="X208" s="73">
        <f t="shared" si="244"/>
        <v>12.45</v>
      </c>
      <c r="Y208" s="73">
        <f t="shared" si="245"/>
        <v>1.84</v>
      </c>
      <c r="Z208" s="76"/>
      <c r="AA208" s="76"/>
      <c r="AB208" s="76"/>
      <c r="AC208" s="76"/>
      <c r="AD208" s="76"/>
      <c r="AE208" s="76"/>
      <c r="AF208" s="76"/>
      <c r="AG208" s="76"/>
      <c r="AH208" s="76">
        <f t="shared" si="181"/>
        <v>161.88999999999999</v>
      </c>
      <c r="AI208" s="76">
        <f t="shared" si="182"/>
        <v>39.659999999999997</v>
      </c>
      <c r="AJ208" s="76">
        <f t="shared" si="183"/>
        <v>0</v>
      </c>
      <c r="AK208" s="76">
        <f t="shared" si="184"/>
        <v>0</v>
      </c>
      <c r="AL208" s="76">
        <f t="shared" si="185"/>
        <v>0</v>
      </c>
      <c r="AM208" s="76">
        <f t="shared" si="186"/>
        <v>0</v>
      </c>
      <c r="AN208" s="76">
        <f t="shared" si="187"/>
        <v>9.7799999999999994</v>
      </c>
      <c r="AO208" s="76">
        <f t="shared" si="188"/>
        <v>3.06</v>
      </c>
    </row>
    <row r="209" spans="1:41" ht="20.100000000000001" customHeight="1">
      <c r="A209" s="19">
        <v>18</v>
      </c>
      <c r="B209" s="34" t="s">
        <v>165</v>
      </c>
      <c r="C209" s="21">
        <v>233.01</v>
      </c>
      <c r="D209" s="21">
        <v>25</v>
      </c>
      <c r="E209" s="10">
        <f t="shared" si="247"/>
        <v>258.01</v>
      </c>
      <c r="F209" s="21">
        <v>0</v>
      </c>
      <c r="G209" s="42">
        <v>0</v>
      </c>
      <c r="H209" s="10">
        <f t="shared" ref="H209:H210" si="249">F209+G209</f>
        <v>0</v>
      </c>
      <c r="I209" s="21">
        <v>0</v>
      </c>
      <c r="J209" s="21">
        <v>0</v>
      </c>
      <c r="K209" s="10">
        <f t="shared" si="224"/>
        <v>0</v>
      </c>
      <c r="L209" s="42">
        <v>31.35</v>
      </c>
      <c r="M209" s="42">
        <v>21.4</v>
      </c>
      <c r="N209" s="10">
        <f t="shared" si="218"/>
        <v>52.75</v>
      </c>
      <c r="O209" s="10">
        <f t="shared" si="248"/>
        <v>264.36</v>
      </c>
      <c r="P209" s="23">
        <f t="shared" si="248"/>
        <v>46.4</v>
      </c>
      <c r="Q209" s="10">
        <f t="shared" si="208"/>
        <v>310.76</v>
      </c>
      <c r="R209" s="73">
        <f t="shared" si="238"/>
        <v>74.14</v>
      </c>
      <c r="S209" s="73">
        <f t="shared" si="239"/>
        <v>3.75</v>
      </c>
      <c r="T209" s="73">
        <f t="shared" si="240"/>
        <v>0</v>
      </c>
      <c r="U209" s="73">
        <f t="shared" si="241"/>
        <v>0</v>
      </c>
      <c r="V209" s="73">
        <f t="shared" si="242"/>
        <v>0</v>
      </c>
      <c r="W209" s="73">
        <f t="shared" si="243"/>
        <v>0</v>
      </c>
      <c r="X209" s="73">
        <f t="shared" si="244"/>
        <v>9.98</v>
      </c>
      <c r="Y209" s="73">
        <f t="shared" si="245"/>
        <v>3.21</v>
      </c>
      <c r="Z209" s="76"/>
      <c r="AA209" s="76"/>
      <c r="AB209" s="76"/>
      <c r="AC209" s="76"/>
      <c r="AD209" s="76"/>
      <c r="AE209" s="76"/>
      <c r="AF209" s="76"/>
      <c r="AG209" s="76"/>
      <c r="AH209" s="76">
        <f t="shared" si="181"/>
        <v>58.25</v>
      </c>
      <c r="AI209" s="76">
        <f t="shared" si="182"/>
        <v>6.25</v>
      </c>
      <c r="AJ209" s="76">
        <f t="shared" si="183"/>
        <v>0</v>
      </c>
      <c r="AK209" s="76">
        <f t="shared" si="184"/>
        <v>0</v>
      </c>
      <c r="AL209" s="76">
        <f t="shared" si="185"/>
        <v>0</v>
      </c>
      <c r="AM209" s="76">
        <f t="shared" si="186"/>
        <v>0</v>
      </c>
      <c r="AN209" s="76">
        <f t="shared" si="187"/>
        <v>7.84</v>
      </c>
      <c r="AO209" s="76">
        <f t="shared" si="188"/>
        <v>5.35</v>
      </c>
    </row>
    <row r="210" spans="1:41" ht="20.100000000000001" customHeight="1">
      <c r="A210" s="19">
        <v>19</v>
      </c>
      <c r="B210" s="34" t="s">
        <v>166</v>
      </c>
      <c r="C210" s="21">
        <v>126.35</v>
      </c>
      <c r="D210" s="21">
        <v>12</v>
      </c>
      <c r="E210" s="10">
        <f t="shared" si="247"/>
        <v>138.35</v>
      </c>
      <c r="F210" s="21">
        <v>0</v>
      </c>
      <c r="G210" s="42">
        <v>0</v>
      </c>
      <c r="H210" s="10">
        <f t="shared" si="249"/>
        <v>0</v>
      </c>
      <c r="I210" s="21">
        <v>25</v>
      </c>
      <c r="J210" s="21">
        <v>0</v>
      </c>
      <c r="K210" s="10">
        <f t="shared" si="224"/>
        <v>25</v>
      </c>
      <c r="L210" s="42">
        <v>20</v>
      </c>
      <c r="M210" s="42">
        <v>5.5</v>
      </c>
      <c r="N210" s="10">
        <f t="shared" si="218"/>
        <v>25.5</v>
      </c>
      <c r="O210" s="10">
        <f t="shared" si="248"/>
        <v>171.35</v>
      </c>
      <c r="P210" s="23">
        <f t="shared" si="248"/>
        <v>17.5</v>
      </c>
      <c r="Q210" s="10">
        <f t="shared" si="208"/>
        <v>188.85</v>
      </c>
      <c r="R210" s="73">
        <f t="shared" si="238"/>
        <v>40.200000000000003</v>
      </c>
      <c r="S210" s="73">
        <f t="shared" si="239"/>
        <v>1.8</v>
      </c>
      <c r="T210" s="73">
        <f t="shared" si="240"/>
        <v>0</v>
      </c>
      <c r="U210" s="73">
        <f t="shared" si="241"/>
        <v>0</v>
      </c>
      <c r="V210" s="73">
        <f t="shared" si="242"/>
        <v>7.96</v>
      </c>
      <c r="W210" s="73">
        <f t="shared" si="243"/>
        <v>0</v>
      </c>
      <c r="X210" s="73">
        <f t="shared" si="244"/>
        <v>6.36</v>
      </c>
      <c r="Y210" s="73">
        <f t="shared" si="245"/>
        <v>0.83</v>
      </c>
      <c r="Z210" s="76"/>
      <c r="AA210" s="76"/>
      <c r="AB210" s="76"/>
      <c r="AC210" s="76"/>
      <c r="AD210" s="76"/>
      <c r="AE210" s="76"/>
      <c r="AF210" s="76"/>
      <c r="AG210" s="76"/>
      <c r="AH210" s="76">
        <f t="shared" si="181"/>
        <v>31.59</v>
      </c>
      <c r="AI210" s="76">
        <f t="shared" si="182"/>
        <v>3</v>
      </c>
      <c r="AJ210" s="76">
        <f t="shared" si="183"/>
        <v>0</v>
      </c>
      <c r="AK210" s="76">
        <f t="shared" si="184"/>
        <v>0</v>
      </c>
      <c r="AL210" s="76">
        <f t="shared" si="185"/>
        <v>6.25</v>
      </c>
      <c r="AM210" s="76">
        <f t="shared" si="186"/>
        <v>0</v>
      </c>
      <c r="AN210" s="76">
        <f t="shared" si="187"/>
        <v>5</v>
      </c>
      <c r="AO210" s="76">
        <f t="shared" si="188"/>
        <v>1.38</v>
      </c>
    </row>
    <row r="211" spans="1:41" s="29" customFormat="1" ht="20.100000000000001" customHeight="1">
      <c r="A211" s="26"/>
      <c r="B211" s="37" t="s">
        <v>165</v>
      </c>
      <c r="C211" s="28">
        <f t="shared" ref="C211:AO211" si="250">+C209+C210</f>
        <v>359.36</v>
      </c>
      <c r="D211" s="28">
        <f t="shared" si="250"/>
        <v>37</v>
      </c>
      <c r="E211" s="28">
        <f t="shared" si="250"/>
        <v>396.36</v>
      </c>
      <c r="F211" s="28">
        <f t="shared" si="250"/>
        <v>0</v>
      </c>
      <c r="G211" s="28">
        <f t="shared" si="250"/>
        <v>0</v>
      </c>
      <c r="H211" s="28">
        <f t="shared" si="250"/>
        <v>0</v>
      </c>
      <c r="I211" s="28">
        <f t="shared" si="250"/>
        <v>25</v>
      </c>
      <c r="J211" s="28">
        <f t="shared" si="250"/>
        <v>0</v>
      </c>
      <c r="K211" s="28">
        <f t="shared" si="250"/>
        <v>25</v>
      </c>
      <c r="L211" s="28">
        <f t="shared" si="250"/>
        <v>51.35</v>
      </c>
      <c r="M211" s="28">
        <f t="shared" si="250"/>
        <v>26.9</v>
      </c>
      <c r="N211" s="28">
        <f t="shared" si="250"/>
        <v>78.25</v>
      </c>
      <c r="O211" s="28">
        <f t="shared" si="250"/>
        <v>435.71000000000004</v>
      </c>
      <c r="P211" s="28">
        <f t="shared" si="250"/>
        <v>63.9</v>
      </c>
      <c r="Q211" s="28">
        <f t="shared" si="250"/>
        <v>499.61</v>
      </c>
      <c r="R211" s="28">
        <f t="shared" si="250"/>
        <v>114.34</v>
      </c>
      <c r="S211" s="28">
        <f t="shared" si="250"/>
        <v>5.55</v>
      </c>
      <c r="T211" s="28">
        <f t="shared" si="250"/>
        <v>0</v>
      </c>
      <c r="U211" s="28">
        <f t="shared" si="250"/>
        <v>0</v>
      </c>
      <c r="V211" s="28">
        <f t="shared" si="250"/>
        <v>7.96</v>
      </c>
      <c r="W211" s="28">
        <f t="shared" si="250"/>
        <v>0</v>
      </c>
      <c r="X211" s="28">
        <f t="shared" si="250"/>
        <v>16.34</v>
      </c>
      <c r="Y211" s="28">
        <f t="shared" si="250"/>
        <v>4.04</v>
      </c>
      <c r="Z211" s="28">
        <f t="shared" si="250"/>
        <v>0</v>
      </c>
      <c r="AA211" s="28">
        <f t="shared" si="250"/>
        <v>0</v>
      </c>
      <c r="AB211" s="28">
        <f t="shared" si="250"/>
        <v>0</v>
      </c>
      <c r="AC211" s="28">
        <f t="shared" si="250"/>
        <v>0</v>
      </c>
      <c r="AD211" s="28">
        <f t="shared" si="250"/>
        <v>0</v>
      </c>
      <c r="AE211" s="28">
        <f t="shared" si="250"/>
        <v>0</v>
      </c>
      <c r="AF211" s="28">
        <f t="shared" si="250"/>
        <v>0</v>
      </c>
      <c r="AG211" s="28">
        <f t="shared" si="250"/>
        <v>0</v>
      </c>
      <c r="AH211" s="28">
        <f t="shared" si="250"/>
        <v>89.84</v>
      </c>
      <c r="AI211" s="28">
        <f t="shared" si="250"/>
        <v>9.25</v>
      </c>
      <c r="AJ211" s="28">
        <f t="shared" si="250"/>
        <v>0</v>
      </c>
      <c r="AK211" s="28">
        <f t="shared" si="250"/>
        <v>0</v>
      </c>
      <c r="AL211" s="28">
        <f t="shared" si="250"/>
        <v>6.25</v>
      </c>
      <c r="AM211" s="28">
        <f t="shared" si="250"/>
        <v>0</v>
      </c>
      <c r="AN211" s="28">
        <f t="shared" si="250"/>
        <v>12.84</v>
      </c>
      <c r="AO211" s="28">
        <f t="shared" si="250"/>
        <v>6.7299999999999995</v>
      </c>
    </row>
    <row r="212" spans="1:41" ht="20.100000000000001" customHeight="1">
      <c r="A212" s="19">
        <v>20</v>
      </c>
      <c r="B212" s="34" t="s">
        <v>167</v>
      </c>
      <c r="C212" s="21">
        <v>174.23</v>
      </c>
      <c r="D212" s="21">
        <v>35</v>
      </c>
      <c r="E212" s="10">
        <f t="shared" ref="E212:E214" si="251">C212+D212</f>
        <v>209.23</v>
      </c>
      <c r="F212" s="21">
        <v>0</v>
      </c>
      <c r="G212" s="42">
        <v>0</v>
      </c>
      <c r="H212" s="10">
        <f t="shared" ref="H212:H214" si="252">F212+G212</f>
        <v>0</v>
      </c>
      <c r="I212" s="21">
        <v>10.02</v>
      </c>
      <c r="J212" s="21">
        <v>2.0099999999999998</v>
      </c>
      <c r="K212" s="10">
        <f t="shared" si="224"/>
        <v>12.03</v>
      </c>
      <c r="L212" s="42">
        <v>15.38</v>
      </c>
      <c r="M212" s="42">
        <v>4.58</v>
      </c>
      <c r="N212" s="10">
        <f t="shared" si="218"/>
        <v>19.96</v>
      </c>
      <c r="O212" s="10">
        <f t="shared" ref="O212:P214" si="253">C212+F212+I212+L212</f>
        <v>199.63</v>
      </c>
      <c r="P212" s="23">
        <f t="shared" si="253"/>
        <v>41.589999999999996</v>
      </c>
      <c r="Q212" s="10">
        <f t="shared" si="208"/>
        <v>241.22</v>
      </c>
      <c r="R212" s="73">
        <f t="shared" si="238"/>
        <v>55.44</v>
      </c>
      <c r="S212" s="73">
        <f t="shared" si="239"/>
        <v>5.25</v>
      </c>
      <c r="T212" s="73">
        <f t="shared" si="240"/>
        <v>0</v>
      </c>
      <c r="U212" s="73">
        <f t="shared" si="241"/>
        <v>0</v>
      </c>
      <c r="V212" s="73">
        <f t="shared" si="242"/>
        <v>3.19</v>
      </c>
      <c r="W212" s="73">
        <f t="shared" si="243"/>
        <v>0.3</v>
      </c>
      <c r="X212" s="73">
        <f t="shared" si="244"/>
        <v>4.8899999999999997</v>
      </c>
      <c r="Y212" s="73">
        <f t="shared" si="245"/>
        <v>0.69</v>
      </c>
      <c r="Z212" s="76"/>
      <c r="AA212" s="76"/>
      <c r="AB212" s="76"/>
      <c r="AC212" s="76"/>
      <c r="AD212" s="76"/>
      <c r="AE212" s="76"/>
      <c r="AF212" s="76"/>
      <c r="AG212" s="76"/>
      <c r="AH212" s="76">
        <f t="shared" si="181"/>
        <v>43.56</v>
      </c>
      <c r="AI212" s="76">
        <f t="shared" si="182"/>
        <v>8.75</v>
      </c>
      <c r="AJ212" s="76">
        <f t="shared" si="183"/>
        <v>0</v>
      </c>
      <c r="AK212" s="76">
        <f t="shared" si="184"/>
        <v>0</v>
      </c>
      <c r="AL212" s="76">
        <f t="shared" si="185"/>
        <v>2.5099999999999998</v>
      </c>
      <c r="AM212" s="76">
        <f t="shared" si="186"/>
        <v>0.5</v>
      </c>
      <c r="AN212" s="76">
        <f t="shared" si="187"/>
        <v>3.85</v>
      </c>
      <c r="AO212" s="76">
        <f t="shared" si="188"/>
        <v>1.1499999999999999</v>
      </c>
    </row>
    <row r="213" spans="1:41" ht="20.100000000000001" customHeight="1">
      <c r="A213" s="19">
        <v>21</v>
      </c>
      <c r="B213" s="34" t="s">
        <v>168</v>
      </c>
      <c r="C213" s="21">
        <v>43.56</v>
      </c>
      <c r="D213" s="21">
        <v>6</v>
      </c>
      <c r="E213" s="10">
        <f t="shared" si="251"/>
        <v>49.56</v>
      </c>
      <c r="F213" s="21">
        <v>0</v>
      </c>
      <c r="G213" s="42">
        <v>0</v>
      </c>
      <c r="H213" s="10">
        <f t="shared" si="252"/>
        <v>0</v>
      </c>
      <c r="I213" s="21">
        <v>0</v>
      </c>
      <c r="J213" s="21">
        <v>0</v>
      </c>
      <c r="K213" s="10">
        <f t="shared" si="224"/>
        <v>0</v>
      </c>
      <c r="L213" s="42">
        <v>2.19</v>
      </c>
      <c r="M213" s="42">
        <v>7</v>
      </c>
      <c r="N213" s="10">
        <f t="shared" si="218"/>
        <v>9.19</v>
      </c>
      <c r="O213" s="10">
        <f t="shared" si="253"/>
        <v>45.75</v>
      </c>
      <c r="P213" s="23">
        <f t="shared" si="253"/>
        <v>13</v>
      </c>
      <c r="Q213" s="10">
        <f t="shared" si="208"/>
        <v>58.75</v>
      </c>
      <c r="R213" s="73">
        <f t="shared" si="238"/>
        <v>13.86</v>
      </c>
      <c r="S213" s="73">
        <f t="shared" si="239"/>
        <v>0.9</v>
      </c>
      <c r="T213" s="73">
        <f t="shared" si="240"/>
        <v>0</v>
      </c>
      <c r="U213" s="73">
        <f t="shared" si="241"/>
        <v>0</v>
      </c>
      <c r="V213" s="73">
        <f t="shared" si="242"/>
        <v>0</v>
      </c>
      <c r="W213" s="73">
        <f t="shared" si="243"/>
        <v>0</v>
      </c>
      <c r="X213" s="73">
        <f t="shared" si="244"/>
        <v>0.7</v>
      </c>
      <c r="Y213" s="73">
        <f t="shared" si="245"/>
        <v>1.05</v>
      </c>
      <c r="Z213" s="76"/>
      <c r="AA213" s="76"/>
      <c r="AB213" s="76"/>
      <c r="AC213" s="76"/>
      <c r="AD213" s="76"/>
      <c r="AE213" s="76"/>
      <c r="AF213" s="76"/>
      <c r="AG213" s="76"/>
      <c r="AH213" s="76">
        <f t="shared" si="181"/>
        <v>10.89</v>
      </c>
      <c r="AI213" s="76">
        <f t="shared" si="182"/>
        <v>1.5</v>
      </c>
      <c r="AJ213" s="76">
        <f t="shared" si="183"/>
        <v>0</v>
      </c>
      <c r="AK213" s="76">
        <f t="shared" si="184"/>
        <v>0</v>
      </c>
      <c r="AL213" s="76">
        <f t="shared" si="185"/>
        <v>0</v>
      </c>
      <c r="AM213" s="76">
        <f t="shared" si="186"/>
        <v>0</v>
      </c>
      <c r="AN213" s="76">
        <f t="shared" si="187"/>
        <v>0.55000000000000004</v>
      </c>
      <c r="AO213" s="76">
        <f t="shared" si="188"/>
        <v>1.75</v>
      </c>
    </row>
    <row r="214" spans="1:41" ht="20.100000000000001" customHeight="1">
      <c r="A214" s="19">
        <v>22</v>
      </c>
      <c r="B214" s="34" t="s">
        <v>169</v>
      </c>
      <c r="C214" s="21">
        <v>128</v>
      </c>
      <c r="D214" s="21">
        <v>44.44</v>
      </c>
      <c r="E214" s="10">
        <f t="shared" si="251"/>
        <v>172.44</v>
      </c>
      <c r="F214" s="21">
        <v>0</v>
      </c>
      <c r="G214" s="42">
        <v>0</v>
      </c>
      <c r="H214" s="10">
        <f t="shared" si="252"/>
        <v>0</v>
      </c>
      <c r="I214" s="21">
        <v>0</v>
      </c>
      <c r="J214" s="21">
        <v>0</v>
      </c>
      <c r="K214" s="10">
        <f t="shared" si="224"/>
        <v>0</v>
      </c>
      <c r="L214" s="42">
        <v>9</v>
      </c>
      <c r="M214" s="42">
        <v>5</v>
      </c>
      <c r="N214" s="10">
        <f t="shared" si="218"/>
        <v>14</v>
      </c>
      <c r="O214" s="10">
        <f t="shared" si="253"/>
        <v>137</v>
      </c>
      <c r="P214" s="23">
        <f t="shared" si="253"/>
        <v>49.44</v>
      </c>
      <c r="Q214" s="10">
        <f t="shared" si="208"/>
        <v>186.44</v>
      </c>
      <c r="R214" s="73">
        <f t="shared" si="238"/>
        <v>40.729999999999997</v>
      </c>
      <c r="S214" s="73">
        <f t="shared" si="239"/>
        <v>6.67</v>
      </c>
      <c r="T214" s="73">
        <f t="shared" si="240"/>
        <v>0</v>
      </c>
      <c r="U214" s="73">
        <f t="shared" si="241"/>
        <v>0</v>
      </c>
      <c r="V214" s="73">
        <f t="shared" si="242"/>
        <v>0</v>
      </c>
      <c r="W214" s="73">
        <f t="shared" si="243"/>
        <v>0</v>
      </c>
      <c r="X214" s="73">
        <f t="shared" si="244"/>
        <v>2.86</v>
      </c>
      <c r="Y214" s="73">
        <f t="shared" si="245"/>
        <v>0.75</v>
      </c>
      <c r="Z214" s="76"/>
      <c r="AA214" s="76"/>
      <c r="AB214" s="76"/>
      <c r="AC214" s="76"/>
      <c r="AD214" s="76"/>
      <c r="AE214" s="76"/>
      <c r="AF214" s="76"/>
      <c r="AG214" s="76"/>
      <c r="AH214" s="76">
        <f t="shared" si="181"/>
        <v>32</v>
      </c>
      <c r="AI214" s="76">
        <f t="shared" si="182"/>
        <v>11.11</v>
      </c>
      <c r="AJ214" s="76">
        <f t="shared" si="183"/>
        <v>0</v>
      </c>
      <c r="AK214" s="76">
        <f t="shared" si="184"/>
        <v>0</v>
      </c>
      <c r="AL214" s="76">
        <f t="shared" si="185"/>
        <v>0</v>
      </c>
      <c r="AM214" s="76">
        <f t="shared" si="186"/>
        <v>0</v>
      </c>
      <c r="AN214" s="76">
        <f t="shared" si="187"/>
        <v>2.25</v>
      </c>
      <c r="AO214" s="76">
        <f t="shared" si="188"/>
        <v>1.25</v>
      </c>
    </row>
    <row r="215" spans="1:41" s="29" customFormat="1" ht="20.100000000000001" customHeight="1">
      <c r="A215" s="26"/>
      <c r="B215" s="37" t="s">
        <v>167</v>
      </c>
      <c r="C215" s="28">
        <f t="shared" ref="C215:AO215" si="254">+C212+C213+C214</f>
        <v>345.78999999999996</v>
      </c>
      <c r="D215" s="28">
        <f t="shared" si="254"/>
        <v>85.44</v>
      </c>
      <c r="E215" s="28">
        <f t="shared" si="254"/>
        <v>431.22999999999996</v>
      </c>
      <c r="F215" s="28">
        <f t="shared" si="254"/>
        <v>0</v>
      </c>
      <c r="G215" s="28">
        <f t="shared" si="254"/>
        <v>0</v>
      </c>
      <c r="H215" s="28">
        <f t="shared" si="254"/>
        <v>0</v>
      </c>
      <c r="I215" s="28">
        <f t="shared" si="254"/>
        <v>10.02</v>
      </c>
      <c r="J215" s="28">
        <f t="shared" si="254"/>
        <v>2.0099999999999998</v>
      </c>
      <c r="K215" s="28">
        <f t="shared" si="254"/>
        <v>12.03</v>
      </c>
      <c r="L215" s="28">
        <f t="shared" si="254"/>
        <v>26.57</v>
      </c>
      <c r="M215" s="28">
        <f t="shared" si="254"/>
        <v>16.579999999999998</v>
      </c>
      <c r="N215" s="28">
        <f t="shared" si="254"/>
        <v>43.15</v>
      </c>
      <c r="O215" s="28">
        <f t="shared" si="254"/>
        <v>382.38</v>
      </c>
      <c r="P215" s="28">
        <f t="shared" si="254"/>
        <v>104.03</v>
      </c>
      <c r="Q215" s="28">
        <f t="shared" si="254"/>
        <v>486.41</v>
      </c>
      <c r="R215" s="28">
        <f t="shared" si="254"/>
        <v>110.03</v>
      </c>
      <c r="S215" s="28">
        <f t="shared" si="254"/>
        <v>12.82</v>
      </c>
      <c r="T215" s="28">
        <f t="shared" si="254"/>
        <v>0</v>
      </c>
      <c r="U215" s="28">
        <f t="shared" si="254"/>
        <v>0</v>
      </c>
      <c r="V215" s="28">
        <f t="shared" si="254"/>
        <v>3.19</v>
      </c>
      <c r="W215" s="28">
        <f t="shared" si="254"/>
        <v>0.3</v>
      </c>
      <c r="X215" s="28">
        <f t="shared" si="254"/>
        <v>8.4499999999999993</v>
      </c>
      <c r="Y215" s="28">
        <f t="shared" si="254"/>
        <v>2.4900000000000002</v>
      </c>
      <c r="Z215" s="28">
        <f t="shared" si="254"/>
        <v>0</v>
      </c>
      <c r="AA215" s="28">
        <f t="shared" si="254"/>
        <v>0</v>
      </c>
      <c r="AB215" s="28">
        <f t="shared" si="254"/>
        <v>0</v>
      </c>
      <c r="AC215" s="28">
        <f t="shared" si="254"/>
        <v>0</v>
      </c>
      <c r="AD215" s="28">
        <f t="shared" si="254"/>
        <v>0</v>
      </c>
      <c r="AE215" s="28">
        <f t="shared" si="254"/>
        <v>0</v>
      </c>
      <c r="AF215" s="28">
        <f t="shared" si="254"/>
        <v>0</v>
      </c>
      <c r="AG215" s="28">
        <f t="shared" si="254"/>
        <v>0</v>
      </c>
      <c r="AH215" s="28">
        <f t="shared" si="254"/>
        <v>86.45</v>
      </c>
      <c r="AI215" s="28">
        <f t="shared" si="254"/>
        <v>21.36</v>
      </c>
      <c r="AJ215" s="28">
        <f t="shared" si="254"/>
        <v>0</v>
      </c>
      <c r="AK215" s="28">
        <f t="shared" si="254"/>
        <v>0</v>
      </c>
      <c r="AL215" s="28">
        <f t="shared" si="254"/>
        <v>2.5099999999999998</v>
      </c>
      <c r="AM215" s="28">
        <f t="shared" si="254"/>
        <v>0.5</v>
      </c>
      <c r="AN215" s="28">
        <f t="shared" si="254"/>
        <v>6.65</v>
      </c>
      <c r="AO215" s="28">
        <f t="shared" si="254"/>
        <v>4.1500000000000004</v>
      </c>
    </row>
    <row r="216" spans="1:41" ht="20.100000000000001" customHeight="1">
      <c r="A216" s="19">
        <v>23</v>
      </c>
      <c r="B216" s="34" t="s">
        <v>170</v>
      </c>
      <c r="C216" s="21">
        <v>175.94</v>
      </c>
      <c r="D216" s="21">
        <v>177.22</v>
      </c>
      <c r="E216" s="10">
        <f t="shared" ref="E216:E218" si="255">C216+D216</f>
        <v>353.15999999999997</v>
      </c>
      <c r="F216" s="21">
        <v>0</v>
      </c>
      <c r="G216" s="42">
        <v>0</v>
      </c>
      <c r="H216" s="10">
        <v>0</v>
      </c>
      <c r="I216" s="21">
        <v>0</v>
      </c>
      <c r="J216" s="21">
        <v>0</v>
      </c>
      <c r="K216" s="10">
        <f t="shared" si="224"/>
        <v>0</v>
      </c>
      <c r="L216" s="42">
        <v>33</v>
      </c>
      <c r="M216" s="42">
        <v>30</v>
      </c>
      <c r="N216" s="10">
        <f t="shared" si="218"/>
        <v>63</v>
      </c>
      <c r="O216" s="10">
        <f t="shared" ref="O216:P218" si="256">C216+F216+I216+L216</f>
        <v>208.94</v>
      </c>
      <c r="P216" s="23">
        <f t="shared" si="256"/>
        <v>207.22</v>
      </c>
      <c r="Q216" s="10">
        <f t="shared" si="208"/>
        <v>416.15999999999997</v>
      </c>
      <c r="R216" s="73">
        <f t="shared" si="238"/>
        <v>55.98</v>
      </c>
      <c r="S216" s="73">
        <f t="shared" si="239"/>
        <v>26.58</v>
      </c>
      <c r="T216" s="73">
        <f t="shared" si="240"/>
        <v>0</v>
      </c>
      <c r="U216" s="73">
        <f t="shared" si="241"/>
        <v>0</v>
      </c>
      <c r="V216" s="73">
        <f t="shared" si="242"/>
        <v>0</v>
      </c>
      <c r="W216" s="73">
        <f t="shared" si="243"/>
        <v>0</v>
      </c>
      <c r="X216" s="73">
        <f t="shared" si="244"/>
        <v>10.5</v>
      </c>
      <c r="Y216" s="73">
        <f t="shared" si="245"/>
        <v>4.5</v>
      </c>
      <c r="Z216" s="76"/>
      <c r="AA216" s="76"/>
      <c r="AB216" s="76"/>
      <c r="AC216" s="76"/>
      <c r="AD216" s="76"/>
      <c r="AE216" s="76"/>
      <c r="AF216" s="76"/>
      <c r="AG216" s="76"/>
      <c r="AH216" s="76">
        <f t="shared" si="181"/>
        <v>43.99</v>
      </c>
      <c r="AI216" s="76">
        <f t="shared" si="182"/>
        <v>44.31</v>
      </c>
      <c r="AJ216" s="76">
        <f t="shared" si="183"/>
        <v>0</v>
      </c>
      <c r="AK216" s="76">
        <f t="shared" si="184"/>
        <v>0</v>
      </c>
      <c r="AL216" s="76">
        <f t="shared" si="185"/>
        <v>0</v>
      </c>
      <c r="AM216" s="76">
        <f t="shared" si="186"/>
        <v>0</v>
      </c>
      <c r="AN216" s="76">
        <f t="shared" si="187"/>
        <v>8.25</v>
      </c>
      <c r="AO216" s="76">
        <f t="shared" si="188"/>
        <v>7.5</v>
      </c>
    </row>
    <row r="217" spans="1:41" ht="20.100000000000001" customHeight="1">
      <c r="A217" s="19">
        <v>24</v>
      </c>
      <c r="B217" s="34" t="s">
        <v>171</v>
      </c>
      <c r="C217" s="21">
        <v>309.57</v>
      </c>
      <c r="D217" s="21">
        <v>47.17</v>
      </c>
      <c r="E217" s="10">
        <f t="shared" si="255"/>
        <v>356.74</v>
      </c>
      <c r="F217" s="21">
        <v>0</v>
      </c>
      <c r="G217" s="42">
        <v>0</v>
      </c>
      <c r="H217" s="10">
        <f t="shared" ref="H217:H218" si="257">F217+G217</f>
        <v>0</v>
      </c>
      <c r="I217" s="21">
        <v>0</v>
      </c>
      <c r="J217" s="21">
        <v>0</v>
      </c>
      <c r="K217" s="10">
        <f t="shared" si="224"/>
        <v>0</v>
      </c>
      <c r="L217" s="42">
        <v>9.5500000000000007</v>
      </c>
      <c r="M217" s="42">
        <v>9</v>
      </c>
      <c r="N217" s="10">
        <f t="shared" si="218"/>
        <v>18.55</v>
      </c>
      <c r="O217" s="10">
        <f t="shared" si="256"/>
        <v>319.12</v>
      </c>
      <c r="P217" s="23">
        <f t="shared" si="256"/>
        <v>56.17</v>
      </c>
      <c r="Q217" s="10">
        <f t="shared" si="208"/>
        <v>375.29</v>
      </c>
      <c r="R217" s="73">
        <f t="shared" si="238"/>
        <v>98.51</v>
      </c>
      <c r="S217" s="73">
        <f t="shared" si="239"/>
        <v>7.08</v>
      </c>
      <c r="T217" s="73">
        <f t="shared" si="240"/>
        <v>0</v>
      </c>
      <c r="U217" s="73">
        <f t="shared" si="241"/>
        <v>0</v>
      </c>
      <c r="V217" s="73">
        <f t="shared" si="242"/>
        <v>0</v>
      </c>
      <c r="W217" s="73">
        <f t="shared" si="243"/>
        <v>0</v>
      </c>
      <c r="X217" s="73">
        <f t="shared" si="244"/>
        <v>3.04</v>
      </c>
      <c r="Y217" s="73">
        <f t="shared" si="245"/>
        <v>1.35</v>
      </c>
      <c r="Z217" s="76"/>
      <c r="AA217" s="76"/>
      <c r="AB217" s="76"/>
      <c r="AC217" s="76"/>
      <c r="AD217" s="76"/>
      <c r="AE217" s="76"/>
      <c r="AF217" s="76"/>
      <c r="AG217" s="76"/>
      <c r="AH217" s="76">
        <f t="shared" si="181"/>
        <v>77.39</v>
      </c>
      <c r="AI217" s="76">
        <f t="shared" si="182"/>
        <v>11.79</v>
      </c>
      <c r="AJ217" s="76">
        <f t="shared" si="183"/>
        <v>0</v>
      </c>
      <c r="AK217" s="76">
        <f t="shared" si="184"/>
        <v>0</v>
      </c>
      <c r="AL217" s="76">
        <f t="shared" si="185"/>
        <v>0</v>
      </c>
      <c r="AM217" s="76">
        <f t="shared" si="186"/>
        <v>0</v>
      </c>
      <c r="AN217" s="76">
        <f t="shared" si="187"/>
        <v>2.39</v>
      </c>
      <c r="AO217" s="76">
        <f t="shared" si="188"/>
        <v>2.25</v>
      </c>
    </row>
    <row r="218" spans="1:41" ht="20.100000000000001" customHeight="1">
      <c r="A218" s="19">
        <v>25</v>
      </c>
      <c r="B218" s="34" t="s">
        <v>172</v>
      </c>
      <c r="C218" s="21">
        <v>110.63</v>
      </c>
      <c r="D218" s="21">
        <v>18</v>
      </c>
      <c r="E218" s="10">
        <f t="shared" si="255"/>
        <v>128.63</v>
      </c>
      <c r="F218" s="21">
        <v>0</v>
      </c>
      <c r="G218" s="42">
        <v>0</v>
      </c>
      <c r="H218" s="10">
        <f t="shared" si="257"/>
        <v>0</v>
      </c>
      <c r="I218" s="21">
        <v>0</v>
      </c>
      <c r="J218" s="21">
        <v>0</v>
      </c>
      <c r="K218" s="10">
        <f t="shared" si="224"/>
        <v>0</v>
      </c>
      <c r="L218" s="42">
        <v>3.6</v>
      </c>
      <c r="M218" s="42">
        <v>2.4</v>
      </c>
      <c r="N218" s="10">
        <f t="shared" si="218"/>
        <v>6</v>
      </c>
      <c r="O218" s="10">
        <f t="shared" si="256"/>
        <v>114.22999999999999</v>
      </c>
      <c r="P218" s="23">
        <f t="shared" si="256"/>
        <v>20.399999999999999</v>
      </c>
      <c r="Q218" s="10">
        <f t="shared" si="208"/>
        <v>134.63</v>
      </c>
      <c r="R218" s="73">
        <f t="shared" si="238"/>
        <v>35.200000000000003</v>
      </c>
      <c r="S218" s="73">
        <f t="shared" si="239"/>
        <v>2.7</v>
      </c>
      <c r="T218" s="73">
        <f t="shared" si="240"/>
        <v>0</v>
      </c>
      <c r="U218" s="73">
        <f t="shared" si="241"/>
        <v>0</v>
      </c>
      <c r="V218" s="73">
        <f t="shared" si="242"/>
        <v>0</v>
      </c>
      <c r="W218" s="73">
        <f t="shared" si="243"/>
        <v>0</v>
      </c>
      <c r="X218" s="73">
        <f t="shared" si="244"/>
        <v>1.1499999999999999</v>
      </c>
      <c r="Y218" s="73">
        <f t="shared" si="245"/>
        <v>0.36</v>
      </c>
      <c r="Z218" s="76"/>
      <c r="AA218" s="76"/>
      <c r="AB218" s="76"/>
      <c r="AC218" s="76"/>
      <c r="AD218" s="76"/>
      <c r="AE218" s="76"/>
      <c r="AF218" s="76"/>
      <c r="AG218" s="76"/>
      <c r="AH218" s="76">
        <f t="shared" si="181"/>
        <v>27.66</v>
      </c>
      <c r="AI218" s="76">
        <f t="shared" si="182"/>
        <v>4.5</v>
      </c>
      <c r="AJ218" s="76">
        <f t="shared" si="183"/>
        <v>0</v>
      </c>
      <c r="AK218" s="76">
        <f t="shared" si="184"/>
        <v>0</v>
      </c>
      <c r="AL218" s="76">
        <f t="shared" si="185"/>
        <v>0</v>
      </c>
      <c r="AM218" s="76">
        <f t="shared" si="186"/>
        <v>0</v>
      </c>
      <c r="AN218" s="76">
        <f t="shared" si="187"/>
        <v>0.9</v>
      </c>
      <c r="AO218" s="76">
        <f t="shared" si="188"/>
        <v>0.6</v>
      </c>
    </row>
    <row r="219" spans="1:41" s="29" customFormat="1" ht="20.100000000000001" customHeight="1">
      <c r="A219" s="26"/>
      <c r="B219" s="37" t="s">
        <v>171</v>
      </c>
      <c r="C219" s="28">
        <f t="shared" ref="C219:AO219" si="258">+C217+C218</f>
        <v>420.2</v>
      </c>
      <c r="D219" s="28">
        <f t="shared" si="258"/>
        <v>65.17</v>
      </c>
      <c r="E219" s="28">
        <f t="shared" si="258"/>
        <v>485.37</v>
      </c>
      <c r="F219" s="28">
        <f t="shared" si="258"/>
        <v>0</v>
      </c>
      <c r="G219" s="28">
        <f t="shared" si="258"/>
        <v>0</v>
      </c>
      <c r="H219" s="28">
        <f t="shared" si="258"/>
        <v>0</v>
      </c>
      <c r="I219" s="28">
        <f t="shared" si="258"/>
        <v>0</v>
      </c>
      <c r="J219" s="28">
        <f t="shared" si="258"/>
        <v>0</v>
      </c>
      <c r="K219" s="28">
        <f t="shared" si="258"/>
        <v>0</v>
      </c>
      <c r="L219" s="28">
        <f t="shared" si="258"/>
        <v>13.15</v>
      </c>
      <c r="M219" s="28">
        <f t="shared" si="258"/>
        <v>11.4</v>
      </c>
      <c r="N219" s="28">
        <f t="shared" si="258"/>
        <v>24.55</v>
      </c>
      <c r="O219" s="28">
        <f t="shared" si="258"/>
        <v>433.35</v>
      </c>
      <c r="P219" s="28">
        <f t="shared" si="258"/>
        <v>76.569999999999993</v>
      </c>
      <c r="Q219" s="28">
        <f t="shared" si="258"/>
        <v>509.92</v>
      </c>
      <c r="R219" s="28">
        <f t="shared" si="258"/>
        <v>133.71</v>
      </c>
      <c r="S219" s="28">
        <f t="shared" si="258"/>
        <v>9.7800000000000011</v>
      </c>
      <c r="T219" s="28">
        <f t="shared" si="258"/>
        <v>0</v>
      </c>
      <c r="U219" s="28">
        <f t="shared" si="258"/>
        <v>0</v>
      </c>
      <c r="V219" s="28">
        <f t="shared" si="258"/>
        <v>0</v>
      </c>
      <c r="W219" s="28">
        <f t="shared" si="258"/>
        <v>0</v>
      </c>
      <c r="X219" s="28">
        <f t="shared" si="258"/>
        <v>4.1899999999999995</v>
      </c>
      <c r="Y219" s="28">
        <f t="shared" si="258"/>
        <v>1.71</v>
      </c>
      <c r="Z219" s="28">
        <f t="shared" si="258"/>
        <v>0</v>
      </c>
      <c r="AA219" s="28">
        <f t="shared" si="258"/>
        <v>0</v>
      </c>
      <c r="AB219" s="28">
        <f t="shared" si="258"/>
        <v>0</v>
      </c>
      <c r="AC219" s="28">
        <f t="shared" si="258"/>
        <v>0</v>
      </c>
      <c r="AD219" s="28">
        <f t="shared" si="258"/>
        <v>0</v>
      </c>
      <c r="AE219" s="28">
        <f t="shared" si="258"/>
        <v>0</v>
      </c>
      <c r="AF219" s="28">
        <f t="shared" si="258"/>
        <v>0</v>
      </c>
      <c r="AG219" s="28">
        <f t="shared" si="258"/>
        <v>0</v>
      </c>
      <c r="AH219" s="28">
        <f t="shared" si="258"/>
        <v>105.05</v>
      </c>
      <c r="AI219" s="28">
        <f t="shared" si="258"/>
        <v>16.29</v>
      </c>
      <c r="AJ219" s="28">
        <f t="shared" si="258"/>
        <v>0</v>
      </c>
      <c r="AK219" s="28">
        <f t="shared" si="258"/>
        <v>0</v>
      </c>
      <c r="AL219" s="28">
        <f t="shared" si="258"/>
        <v>0</v>
      </c>
      <c r="AM219" s="28">
        <f t="shared" si="258"/>
        <v>0</v>
      </c>
      <c r="AN219" s="28">
        <f t="shared" si="258"/>
        <v>3.29</v>
      </c>
      <c r="AO219" s="28">
        <f t="shared" si="258"/>
        <v>2.85</v>
      </c>
    </row>
    <row r="220" spans="1:41" ht="20.100000000000001" customHeight="1">
      <c r="A220" s="19">
        <v>26</v>
      </c>
      <c r="B220" s="34" t="s">
        <v>173</v>
      </c>
      <c r="C220" s="21">
        <v>235.39</v>
      </c>
      <c r="D220" s="21">
        <v>35</v>
      </c>
      <c r="E220" s="10">
        <f t="shared" ref="E220:E222" si="259">C220+D220</f>
        <v>270.39</v>
      </c>
      <c r="F220" s="21">
        <v>0</v>
      </c>
      <c r="G220" s="42">
        <v>0</v>
      </c>
      <c r="H220" s="10">
        <f t="shared" ref="H220:H222" si="260">F220+G220</f>
        <v>0</v>
      </c>
      <c r="I220" s="21">
        <v>0</v>
      </c>
      <c r="J220" s="21">
        <v>0</v>
      </c>
      <c r="K220" s="10">
        <f t="shared" si="224"/>
        <v>0</v>
      </c>
      <c r="L220" s="42">
        <v>33</v>
      </c>
      <c r="M220" s="42">
        <v>12</v>
      </c>
      <c r="N220" s="10">
        <f t="shared" si="218"/>
        <v>45</v>
      </c>
      <c r="O220" s="10">
        <f t="shared" ref="O220:P222" si="261">C220+F220+I220+L220</f>
        <v>268.39</v>
      </c>
      <c r="P220" s="23">
        <f t="shared" si="261"/>
        <v>47</v>
      </c>
      <c r="Q220" s="10">
        <f t="shared" si="208"/>
        <v>315.39</v>
      </c>
      <c r="R220" s="73">
        <f t="shared" si="238"/>
        <v>74.900000000000006</v>
      </c>
      <c r="S220" s="73">
        <f t="shared" si="239"/>
        <v>5.25</v>
      </c>
      <c r="T220" s="73">
        <f t="shared" si="240"/>
        <v>0</v>
      </c>
      <c r="U220" s="73">
        <f t="shared" si="241"/>
        <v>0</v>
      </c>
      <c r="V220" s="73">
        <f t="shared" si="242"/>
        <v>0</v>
      </c>
      <c r="W220" s="73">
        <f t="shared" si="243"/>
        <v>0</v>
      </c>
      <c r="X220" s="73">
        <f t="shared" si="244"/>
        <v>10.5</v>
      </c>
      <c r="Y220" s="73">
        <f t="shared" si="245"/>
        <v>1.8</v>
      </c>
      <c r="Z220" s="76"/>
      <c r="AA220" s="76"/>
      <c r="AB220" s="76"/>
      <c r="AC220" s="76"/>
      <c r="AD220" s="76"/>
      <c r="AE220" s="76"/>
      <c r="AF220" s="76"/>
      <c r="AG220" s="76"/>
      <c r="AH220" s="76">
        <f t="shared" si="181"/>
        <v>58.85</v>
      </c>
      <c r="AI220" s="76">
        <f t="shared" si="182"/>
        <v>8.75</v>
      </c>
      <c r="AJ220" s="76">
        <f t="shared" si="183"/>
        <v>0</v>
      </c>
      <c r="AK220" s="76">
        <f t="shared" si="184"/>
        <v>0</v>
      </c>
      <c r="AL220" s="76">
        <f t="shared" si="185"/>
        <v>0</v>
      </c>
      <c r="AM220" s="76">
        <f t="shared" si="186"/>
        <v>0</v>
      </c>
      <c r="AN220" s="76">
        <f t="shared" si="187"/>
        <v>8.25</v>
      </c>
      <c r="AO220" s="76">
        <f t="shared" si="188"/>
        <v>3</v>
      </c>
    </row>
    <row r="221" spans="1:41" ht="20.100000000000001" customHeight="1">
      <c r="A221" s="19">
        <v>27</v>
      </c>
      <c r="B221" s="34" t="s">
        <v>174</v>
      </c>
      <c r="C221" s="21">
        <v>367.77</v>
      </c>
      <c r="D221" s="21">
        <v>41.38</v>
      </c>
      <c r="E221" s="10">
        <f t="shared" si="259"/>
        <v>409.15</v>
      </c>
      <c r="F221" s="21">
        <v>21.74</v>
      </c>
      <c r="G221" s="42">
        <v>32</v>
      </c>
      <c r="H221" s="10">
        <f t="shared" si="260"/>
        <v>53.739999999999995</v>
      </c>
      <c r="I221" s="21">
        <v>50</v>
      </c>
      <c r="J221" s="21">
        <v>8.8699999999999992</v>
      </c>
      <c r="K221" s="10">
        <f t="shared" si="224"/>
        <v>58.87</v>
      </c>
      <c r="L221" s="42">
        <v>35.64</v>
      </c>
      <c r="M221" s="42">
        <v>5.0999999999999996</v>
      </c>
      <c r="N221" s="10">
        <f t="shared" si="218"/>
        <v>40.74</v>
      </c>
      <c r="O221" s="10">
        <f t="shared" si="261"/>
        <v>475.15</v>
      </c>
      <c r="P221" s="23">
        <f t="shared" si="261"/>
        <v>87.35</v>
      </c>
      <c r="Q221" s="10">
        <f t="shared" si="208"/>
        <v>562.5</v>
      </c>
      <c r="R221" s="73">
        <f t="shared" si="238"/>
        <v>117.02</v>
      </c>
      <c r="S221" s="73">
        <f t="shared" si="239"/>
        <v>6.21</v>
      </c>
      <c r="T221" s="73">
        <f t="shared" si="240"/>
        <v>6.92</v>
      </c>
      <c r="U221" s="73">
        <f t="shared" si="241"/>
        <v>4.8</v>
      </c>
      <c r="V221" s="73">
        <f t="shared" si="242"/>
        <v>15.91</v>
      </c>
      <c r="W221" s="73">
        <f t="shared" si="243"/>
        <v>1.33</v>
      </c>
      <c r="X221" s="73">
        <f t="shared" si="244"/>
        <v>11.34</v>
      </c>
      <c r="Y221" s="73">
        <f t="shared" si="245"/>
        <v>0.77</v>
      </c>
      <c r="Z221" s="76"/>
      <c r="AA221" s="76"/>
      <c r="AB221" s="76"/>
      <c r="AC221" s="76"/>
      <c r="AD221" s="76"/>
      <c r="AE221" s="76"/>
      <c r="AF221" s="76"/>
      <c r="AG221" s="76"/>
      <c r="AH221" s="76">
        <f t="shared" ref="AH221:AH272" si="262">ROUND(C221*25%,2)</f>
        <v>91.94</v>
      </c>
      <c r="AI221" s="76">
        <f>ROUND(D221*25%,2)-0.02</f>
        <v>10.33</v>
      </c>
      <c r="AJ221" s="76">
        <f t="shared" ref="AJ221:AJ272" si="263">ROUND(F221*25%,2)</f>
        <v>5.44</v>
      </c>
      <c r="AK221" s="76">
        <f t="shared" ref="AK221:AK272" si="264">ROUND(G221*25%,2)</f>
        <v>8</v>
      </c>
      <c r="AL221" s="76">
        <f t="shared" ref="AL221:AL272" si="265">ROUND(I221*25%,2)</f>
        <v>12.5</v>
      </c>
      <c r="AM221" s="76">
        <f>ROUND(J221*25%,2)-0.01</f>
        <v>2.2100000000000004</v>
      </c>
      <c r="AN221" s="76">
        <f t="shared" ref="AN221:AN272" si="266">ROUND(L221*25%,2)</f>
        <v>8.91</v>
      </c>
      <c r="AO221" s="76">
        <f t="shared" ref="AO221:AO272" si="267">ROUND(M221*25%,2)</f>
        <v>1.28</v>
      </c>
    </row>
    <row r="222" spans="1:41" ht="20.100000000000001" customHeight="1">
      <c r="A222" s="19">
        <v>28</v>
      </c>
      <c r="B222" s="34" t="s">
        <v>175</v>
      </c>
      <c r="C222" s="21">
        <v>126.99000000000001</v>
      </c>
      <c r="D222" s="21">
        <v>10.43</v>
      </c>
      <c r="E222" s="10">
        <f t="shared" si="259"/>
        <v>137.42000000000002</v>
      </c>
      <c r="F222" s="21">
        <v>26.06</v>
      </c>
      <c r="G222" s="42">
        <v>0</v>
      </c>
      <c r="H222" s="10">
        <f t="shared" si="260"/>
        <v>26.06</v>
      </c>
      <c r="I222" s="21">
        <v>13</v>
      </c>
      <c r="J222" s="21">
        <v>0</v>
      </c>
      <c r="K222" s="10">
        <f t="shared" si="224"/>
        <v>13</v>
      </c>
      <c r="L222" s="42">
        <v>5</v>
      </c>
      <c r="M222" s="42">
        <v>0.8</v>
      </c>
      <c r="N222" s="10">
        <f t="shared" si="218"/>
        <v>5.8</v>
      </c>
      <c r="O222" s="10">
        <f t="shared" si="261"/>
        <v>171.05</v>
      </c>
      <c r="P222" s="23">
        <f t="shared" si="261"/>
        <v>11.23</v>
      </c>
      <c r="Q222" s="10">
        <f t="shared" si="208"/>
        <v>182.28</v>
      </c>
      <c r="R222" s="73">
        <f t="shared" si="238"/>
        <v>40.409999999999997</v>
      </c>
      <c r="S222" s="73">
        <f t="shared" si="239"/>
        <v>1.56</v>
      </c>
      <c r="T222" s="73">
        <f t="shared" si="240"/>
        <v>8.2899999999999991</v>
      </c>
      <c r="U222" s="73">
        <f t="shared" si="241"/>
        <v>0</v>
      </c>
      <c r="V222" s="73">
        <f t="shared" si="242"/>
        <v>4.1399999999999997</v>
      </c>
      <c r="W222" s="73">
        <f t="shared" si="243"/>
        <v>0</v>
      </c>
      <c r="X222" s="73">
        <f t="shared" si="244"/>
        <v>1.59</v>
      </c>
      <c r="Y222" s="73">
        <f t="shared" si="245"/>
        <v>0.12</v>
      </c>
      <c r="Z222" s="76"/>
      <c r="AA222" s="76"/>
      <c r="AB222" s="76"/>
      <c r="AC222" s="76"/>
      <c r="AD222" s="76"/>
      <c r="AE222" s="76"/>
      <c r="AF222" s="76"/>
      <c r="AG222" s="76"/>
      <c r="AH222" s="76">
        <f t="shared" si="262"/>
        <v>31.75</v>
      </c>
      <c r="AI222" s="76">
        <f t="shared" ref="AI222:AI272" si="268">ROUND(D222*25%,2)</f>
        <v>2.61</v>
      </c>
      <c r="AJ222" s="76">
        <f t="shared" si="263"/>
        <v>6.52</v>
      </c>
      <c r="AK222" s="76">
        <f t="shared" si="264"/>
        <v>0</v>
      </c>
      <c r="AL222" s="76">
        <f t="shared" si="265"/>
        <v>3.25</v>
      </c>
      <c r="AM222" s="76">
        <f t="shared" ref="AM222:AM272" si="269">ROUND(J222*25%,2)</f>
        <v>0</v>
      </c>
      <c r="AN222" s="76">
        <f t="shared" si="266"/>
        <v>1.25</v>
      </c>
      <c r="AO222" s="76">
        <f t="shared" si="267"/>
        <v>0.2</v>
      </c>
    </row>
    <row r="223" spans="1:41" s="29" customFormat="1" ht="20.100000000000001" customHeight="1">
      <c r="A223" s="26"/>
      <c r="B223" s="37" t="s">
        <v>173</v>
      </c>
      <c r="C223" s="28">
        <f t="shared" ref="C223:AO223" si="270">+C220+C221+C222</f>
        <v>730.15</v>
      </c>
      <c r="D223" s="28">
        <f t="shared" si="270"/>
        <v>86.81</v>
      </c>
      <c r="E223" s="28">
        <f t="shared" si="270"/>
        <v>816.96</v>
      </c>
      <c r="F223" s="28">
        <f t="shared" si="270"/>
        <v>47.8</v>
      </c>
      <c r="G223" s="28">
        <f t="shared" si="270"/>
        <v>32</v>
      </c>
      <c r="H223" s="28">
        <f t="shared" si="270"/>
        <v>79.8</v>
      </c>
      <c r="I223" s="28">
        <f t="shared" si="270"/>
        <v>63</v>
      </c>
      <c r="J223" s="28">
        <f t="shared" si="270"/>
        <v>8.8699999999999992</v>
      </c>
      <c r="K223" s="28">
        <f t="shared" si="270"/>
        <v>71.87</v>
      </c>
      <c r="L223" s="28">
        <f t="shared" si="270"/>
        <v>73.64</v>
      </c>
      <c r="M223" s="28">
        <f t="shared" si="270"/>
        <v>17.900000000000002</v>
      </c>
      <c r="N223" s="28">
        <f t="shared" si="270"/>
        <v>91.54</v>
      </c>
      <c r="O223" s="28">
        <f t="shared" si="270"/>
        <v>914.58999999999992</v>
      </c>
      <c r="P223" s="28">
        <f t="shared" si="270"/>
        <v>145.57999999999998</v>
      </c>
      <c r="Q223" s="28">
        <f t="shared" si="270"/>
        <v>1060.17</v>
      </c>
      <c r="R223" s="28">
        <f t="shared" si="270"/>
        <v>232.33</v>
      </c>
      <c r="S223" s="28">
        <f t="shared" si="270"/>
        <v>13.020000000000001</v>
      </c>
      <c r="T223" s="28">
        <f t="shared" si="270"/>
        <v>15.209999999999999</v>
      </c>
      <c r="U223" s="28">
        <f t="shared" si="270"/>
        <v>4.8</v>
      </c>
      <c r="V223" s="28">
        <f t="shared" si="270"/>
        <v>20.05</v>
      </c>
      <c r="W223" s="28">
        <f t="shared" si="270"/>
        <v>1.33</v>
      </c>
      <c r="X223" s="28">
        <f t="shared" si="270"/>
        <v>23.43</v>
      </c>
      <c r="Y223" s="28">
        <f t="shared" si="270"/>
        <v>2.6900000000000004</v>
      </c>
      <c r="Z223" s="28">
        <f t="shared" si="270"/>
        <v>0</v>
      </c>
      <c r="AA223" s="28">
        <f t="shared" si="270"/>
        <v>0</v>
      </c>
      <c r="AB223" s="28">
        <f t="shared" si="270"/>
        <v>0</v>
      </c>
      <c r="AC223" s="28">
        <f t="shared" si="270"/>
        <v>0</v>
      </c>
      <c r="AD223" s="28">
        <f t="shared" si="270"/>
        <v>0</v>
      </c>
      <c r="AE223" s="28">
        <f t="shared" si="270"/>
        <v>0</v>
      </c>
      <c r="AF223" s="28">
        <f t="shared" si="270"/>
        <v>0</v>
      </c>
      <c r="AG223" s="28">
        <f t="shared" si="270"/>
        <v>0</v>
      </c>
      <c r="AH223" s="28">
        <f t="shared" si="270"/>
        <v>182.54</v>
      </c>
      <c r="AI223" s="28">
        <f t="shared" si="270"/>
        <v>21.689999999999998</v>
      </c>
      <c r="AJ223" s="28">
        <f t="shared" si="270"/>
        <v>11.96</v>
      </c>
      <c r="AK223" s="28">
        <f t="shared" si="270"/>
        <v>8</v>
      </c>
      <c r="AL223" s="28">
        <f t="shared" si="270"/>
        <v>15.75</v>
      </c>
      <c r="AM223" s="28">
        <f t="shared" si="270"/>
        <v>2.2100000000000004</v>
      </c>
      <c r="AN223" s="28">
        <f t="shared" si="270"/>
        <v>18.41</v>
      </c>
      <c r="AO223" s="28">
        <f t="shared" si="270"/>
        <v>4.4800000000000004</v>
      </c>
    </row>
    <row r="224" spans="1:41" ht="20.100000000000001" customHeight="1">
      <c r="A224" s="19">
        <v>29</v>
      </c>
      <c r="B224" s="34" t="s">
        <v>176</v>
      </c>
      <c r="C224" s="21">
        <v>510.95</v>
      </c>
      <c r="D224" s="21">
        <v>64.510000000000005</v>
      </c>
      <c r="E224" s="10">
        <f t="shared" ref="E224" si="271">C224+D224</f>
        <v>575.46</v>
      </c>
      <c r="F224" s="21">
        <v>0</v>
      </c>
      <c r="G224" s="42">
        <v>0</v>
      </c>
      <c r="H224" s="10">
        <f t="shared" ref="H224" si="272">F224+G224</f>
        <v>0</v>
      </c>
      <c r="I224" s="21">
        <v>25</v>
      </c>
      <c r="J224" s="21">
        <v>5.5</v>
      </c>
      <c r="K224" s="10">
        <f t="shared" si="224"/>
        <v>30.5</v>
      </c>
      <c r="L224" s="42">
        <v>26</v>
      </c>
      <c r="M224" s="42">
        <v>26</v>
      </c>
      <c r="N224" s="10">
        <f t="shared" si="218"/>
        <v>52</v>
      </c>
      <c r="O224" s="10">
        <f>C224+F224+I224+L224</f>
        <v>561.95000000000005</v>
      </c>
      <c r="P224" s="23">
        <f>D224+G224+J224+M224</f>
        <v>96.01</v>
      </c>
      <c r="Q224" s="10">
        <f t="shared" si="208"/>
        <v>657.96</v>
      </c>
      <c r="R224" s="73">
        <f>ROUND(C224*31.82%,2)-0.02</f>
        <v>162.56</v>
      </c>
      <c r="S224" s="73">
        <f>ROUND(D224*15%,2)-0.03</f>
        <v>9.65</v>
      </c>
      <c r="T224" s="73">
        <f t="shared" si="240"/>
        <v>0</v>
      </c>
      <c r="U224" s="73">
        <f t="shared" si="241"/>
        <v>0</v>
      </c>
      <c r="V224" s="73">
        <f>ROUND(I224*31.82%,2)</f>
        <v>7.96</v>
      </c>
      <c r="W224" s="73">
        <f t="shared" si="243"/>
        <v>0.83</v>
      </c>
      <c r="X224" s="73">
        <f t="shared" si="244"/>
        <v>8.27</v>
      </c>
      <c r="Y224" s="73">
        <f>ROUND(M224*15%,2)-0.05</f>
        <v>3.85</v>
      </c>
      <c r="Z224" s="76"/>
      <c r="AA224" s="76"/>
      <c r="AB224" s="76"/>
      <c r="AC224" s="76"/>
      <c r="AD224" s="76"/>
      <c r="AE224" s="76"/>
      <c r="AF224" s="76"/>
      <c r="AG224" s="76"/>
      <c r="AH224" s="76">
        <f>ROUND(C224*25%,2)-0.03</f>
        <v>127.71</v>
      </c>
      <c r="AI224" s="76">
        <f t="shared" si="268"/>
        <v>16.13</v>
      </c>
      <c r="AJ224" s="76">
        <f t="shared" si="263"/>
        <v>0</v>
      </c>
      <c r="AK224" s="76">
        <f t="shared" si="264"/>
        <v>0</v>
      </c>
      <c r="AL224" s="76">
        <f>ROUND(I224*25%,2)-0.01</f>
        <v>6.24</v>
      </c>
      <c r="AM224" s="76">
        <f t="shared" si="269"/>
        <v>1.38</v>
      </c>
      <c r="AN224" s="76">
        <f t="shared" si="266"/>
        <v>6.5</v>
      </c>
      <c r="AO224" s="76">
        <f t="shared" si="267"/>
        <v>6.5</v>
      </c>
    </row>
    <row r="225" spans="1:41" s="41" customFormat="1" ht="20.100000000000001" customHeight="1">
      <c r="A225" s="38"/>
      <c r="B225" s="44" t="s">
        <v>177</v>
      </c>
      <c r="C225" s="40">
        <f>+C224+C223+C219+C216+C215+C211+C208+C207+C200+C199+C198+C197+C194+C193+C189</f>
        <v>7764</v>
      </c>
      <c r="D225" s="40">
        <f t="shared" ref="D225:K225" si="273">+D224+D223+D219+D216+D215+D211+D208+D207+D200+D199+D198+D197+D194+D193+D189</f>
        <v>1621</v>
      </c>
      <c r="E225" s="40">
        <f t="shared" si="273"/>
        <v>9385</v>
      </c>
      <c r="F225" s="40">
        <f t="shared" si="273"/>
        <v>2342</v>
      </c>
      <c r="G225" s="40">
        <f t="shared" si="273"/>
        <v>853</v>
      </c>
      <c r="H225" s="40">
        <f t="shared" si="273"/>
        <v>3195</v>
      </c>
      <c r="I225" s="40">
        <f t="shared" si="273"/>
        <v>620</v>
      </c>
      <c r="J225" s="40">
        <f t="shared" si="273"/>
        <v>123</v>
      </c>
      <c r="K225" s="40">
        <f t="shared" si="273"/>
        <v>743.00000000000011</v>
      </c>
      <c r="L225" s="40">
        <f>+L224+L223+L219+L216+L215+L211+L208+L207+L200+L199+L198+L197+L194+L193+L189</f>
        <v>854</v>
      </c>
      <c r="M225" s="40">
        <f t="shared" ref="M225:AO225" si="274">+M224+M223+M219+M216+M215+M211+M208+M207+M200+M199+M198+M197+M194+M193+M189</f>
        <v>313</v>
      </c>
      <c r="N225" s="40">
        <f t="shared" si="274"/>
        <v>1167</v>
      </c>
      <c r="O225" s="40">
        <f t="shared" si="274"/>
        <v>11579.999999999998</v>
      </c>
      <c r="P225" s="40">
        <f t="shared" si="274"/>
        <v>2910</v>
      </c>
      <c r="Q225" s="40">
        <f t="shared" si="274"/>
        <v>14489.999999999998</v>
      </c>
      <c r="R225" s="40">
        <f t="shared" si="274"/>
        <v>2470.4999999999995</v>
      </c>
      <c r="S225" s="40">
        <f t="shared" si="274"/>
        <v>243.15</v>
      </c>
      <c r="T225" s="40">
        <f t="shared" si="274"/>
        <v>745.22</v>
      </c>
      <c r="U225" s="40">
        <f t="shared" si="274"/>
        <v>127.95</v>
      </c>
      <c r="V225" s="40">
        <f t="shared" si="274"/>
        <v>197.28000000000003</v>
      </c>
      <c r="W225" s="40">
        <f t="shared" si="274"/>
        <v>18.45</v>
      </c>
      <c r="X225" s="40">
        <f t="shared" si="274"/>
        <v>271.74</v>
      </c>
      <c r="Y225" s="40">
        <f t="shared" si="274"/>
        <v>46.949999999999996</v>
      </c>
      <c r="Z225" s="40">
        <f t="shared" si="274"/>
        <v>0</v>
      </c>
      <c r="AA225" s="40">
        <f t="shared" si="274"/>
        <v>0</v>
      </c>
      <c r="AB225" s="40">
        <f t="shared" si="274"/>
        <v>0</v>
      </c>
      <c r="AC225" s="40">
        <f t="shared" si="274"/>
        <v>0</v>
      </c>
      <c r="AD225" s="40">
        <f t="shared" si="274"/>
        <v>0</v>
      </c>
      <c r="AE225" s="40">
        <f t="shared" si="274"/>
        <v>0</v>
      </c>
      <c r="AF225" s="40">
        <f t="shared" si="274"/>
        <v>0</v>
      </c>
      <c r="AG225" s="40">
        <f t="shared" si="274"/>
        <v>0</v>
      </c>
      <c r="AH225" s="40">
        <f t="shared" si="274"/>
        <v>1941</v>
      </c>
      <c r="AI225" s="40">
        <f t="shared" si="274"/>
        <v>405.24999999999994</v>
      </c>
      <c r="AJ225" s="40">
        <f t="shared" si="274"/>
        <v>585.5</v>
      </c>
      <c r="AK225" s="40">
        <f t="shared" si="274"/>
        <v>213.25</v>
      </c>
      <c r="AL225" s="40">
        <f t="shared" si="274"/>
        <v>155</v>
      </c>
      <c r="AM225" s="40">
        <f t="shared" si="274"/>
        <v>30.75</v>
      </c>
      <c r="AN225" s="40">
        <f t="shared" si="274"/>
        <v>213.49999999999997</v>
      </c>
      <c r="AO225" s="40">
        <f t="shared" si="274"/>
        <v>78.25</v>
      </c>
    </row>
    <row r="226" spans="1:41" ht="20.100000000000001" customHeight="1">
      <c r="A226" s="19">
        <v>30</v>
      </c>
      <c r="B226" s="34" t="s">
        <v>178</v>
      </c>
      <c r="C226" s="21">
        <v>3045</v>
      </c>
      <c r="D226" s="21">
        <v>291</v>
      </c>
      <c r="E226" s="10">
        <f t="shared" ref="E226" si="275">C226+D226</f>
        <v>3336</v>
      </c>
      <c r="F226" s="21">
        <v>347</v>
      </c>
      <c r="G226" s="42">
        <v>62</v>
      </c>
      <c r="H226" s="10">
        <f t="shared" ref="H226" si="276">F226+G226</f>
        <v>409</v>
      </c>
      <c r="I226" s="21">
        <v>0</v>
      </c>
      <c r="J226" s="21">
        <v>0</v>
      </c>
      <c r="K226" s="10">
        <f>I226+J226</f>
        <v>0</v>
      </c>
      <c r="L226" s="42">
        <v>299</v>
      </c>
      <c r="M226" s="42">
        <v>43</v>
      </c>
      <c r="N226" s="10">
        <f t="shared" si="218"/>
        <v>342</v>
      </c>
      <c r="O226" s="10">
        <f>C226+F226+I226+L226</f>
        <v>3691</v>
      </c>
      <c r="P226" s="23">
        <f>D226+G226+J226+M226</f>
        <v>396</v>
      </c>
      <c r="Q226" s="10">
        <f t="shared" si="208"/>
        <v>4087</v>
      </c>
      <c r="R226" s="73">
        <f t="shared" si="238"/>
        <v>968.92</v>
      </c>
      <c r="S226" s="73">
        <f t="shared" si="239"/>
        <v>43.65</v>
      </c>
      <c r="T226" s="73">
        <f t="shared" si="240"/>
        <v>110.42</v>
      </c>
      <c r="U226" s="73">
        <f t="shared" si="241"/>
        <v>9.3000000000000007</v>
      </c>
      <c r="V226" s="73">
        <f t="shared" si="242"/>
        <v>0</v>
      </c>
      <c r="W226" s="73">
        <f t="shared" si="243"/>
        <v>0</v>
      </c>
      <c r="X226" s="73">
        <f t="shared" si="244"/>
        <v>95.14</v>
      </c>
      <c r="Y226" s="73">
        <f t="shared" si="245"/>
        <v>6.45</v>
      </c>
      <c r="Z226" s="76"/>
      <c r="AA226" s="76"/>
      <c r="AB226" s="76"/>
      <c r="AC226" s="76"/>
      <c r="AD226" s="76"/>
      <c r="AE226" s="76"/>
      <c r="AF226" s="76"/>
      <c r="AG226" s="76"/>
      <c r="AH226" s="76">
        <f t="shared" si="262"/>
        <v>761.25</v>
      </c>
      <c r="AI226" s="76">
        <f t="shared" si="268"/>
        <v>72.75</v>
      </c>
      <c r="AJ226" s="76">
        <f t="shared" si="263"/>
        <v>86.75</v>
      </c>
      <c r="AK226" s="76">
        <f t="shared" si="264"/>
        <v>15.5</v>
      </c>
      <c r="AL226" s="76">
        <f t="shared" si="265"/>
        <v>0</v>
      </c>
      <c r="AM226" s="76">
        <f t="shared" si="269"/>
        <v>0</v>
      </c>
      <c r="AN226" s="76">
        <f t="shared" si="266"/>
        <v>74.75</v>
      </c>
      <c r="AO226" s="76">
        <f t="shared" si="267"/>
        <v>10.75</v>
      </c>
    </row>
    <row r="227" spans="1:41" s="41" customFormat="1" ht="20.100000000000001" customHeight="1">
      <c r="A227" s="38"/>
      <c r="B227" s="44" t="s">
        <v>179</v>
      </c>
      <c r="C227" s="40">
        <f t="shared" ref="C227:AO227" si="277">C226</f>
        <v>3045</v>
      </c>
      <c r="D227" s="40">
        <f t="shared" si="277"/>
        <v>291</v>
      </c>
      <c r="E227" s="40">
        <f t="shared" si="277"/>
        <v>3336</v>
      </c>
      <c r="F227" s="40">
        <f t="shared" si="277"/>
        <v>347</v>
      </c>
      <c r="G227" s="40">
        <f t="shared" si="277"/>
        <v>62</v>
      </c>
      <c r="H227" s="40">
        <f t="shared" si="277"/>
        <v>409</v>
      </c>
      <c r="I227" s="40">
        <f t="shared" si="277"/>
        <v>0</v>
      </c>
      <c r="J227" s="40">
        <f t="shared" si="277"/>
        <v>0</v>
      </c>
      <c r="K227" s="40">
        <f t="shared" si="277"/>
        <v>0</v>
      </c>
      <c r="L227" s="40">
        <f t="shared" si="277"/>
        <v>299</v>
      </c>
      <c r="M227" s="40">
        <f t="shared" si="277"/>
        <v>43</v>
      </c>
      <c r="N227" s="40">
        <f t="shared" si="277"/>
        <v>342</v>
      </c>
      <c r="O227" s="40">
        <f t="shared" si="277"/>
        <v>3691</v>
      </c>
      <c r="P227" s="40">
        <f t="shared" si="277"/>
        <v>396</v>
      </c>
      <c r="Q227" s="40">
        <f t="shared" si="277"/>
        <v>4087</v>
      </c>
      <c r="R227" s="40">
        <f t="shared" si="277"/>
        <v>968.92</v>
      </c>
      <c r="S227" s="40">
        <f t="shared" si="277"/>
        <v>43.65</v>
      </c>
      <c r="T227" s="40">
        <f t="shared" si="277"/>
        <v>110.42</v>
      </c>
      <c r="U227" s="40">
        <f t="shared" si="277"/>
        <v>9.3000000000000007</v>
      </c>
      <c r="V227" s="40">
        <f t="shared" si="277"/>
        <v>0</v>
      </c>
      <c r="W227" s="40">
        <f t="shared" si="277"/>
        <v>0</v>
      </c>
      <c r="X227" s="40">
        <f t="shared" si="277"/>
        <v>95.14</v>
      </c>
      <c r="Y227" s="40">
        <f t="shared" si="277"/>
        <v>6.45</v>
      </c>
      <c r="Z227" s="40">
        <f t="shared" si="277"/>
        <v>0</v>
      </c>
      <c r="AA227" s="40">
        <f t="shared" si="277"/>
        <v>0</v>
      </c>
      <c r="AB227" s="40">
        <f t="shared" si="277"/>
        <v>0</v>
      </c>
      <c r="AC227" s="40">
        <f t="shared" si="277"/>
        <v>0</v>
      </c>
      <c r="AD227" s="40">
        <f t="shared" si="277"/>
        <v>0</v>
      </c>
      <c r="AE227" s="40">
        <f t="shared" si="277"/>
        <v>0</v>
      </c>
      <c r="AF227" s="40">
        <f t="shared" si="277"/>
        <v>0</v>
      </c>
      <c r="AG227" s="40">
        <f t="shared" si="277"/>
        <v>0</v>
      </c>
      <c r="AH227" s="40">
        <f t="shared" si="277"/>
        <v>761.25</v>
      </c>
      <c r="AI227" s="40">
        <f t="shared" si="277"/>
        <v>72.75</v>
      </c>
      <c r="AJ227" s="40">
        <f t="shared" si="277"/>
        <v>86.75</v>
      </c>
      <c r="AK227" s="40">
        <f t="shared" si="277"/>
        <v>15.5</v>
      </c>
      <c r="AL227" s="40">
        <f t="shared" si="277"/>
        <v>0</v>
      </c>
      <c r="AM227" s="40">
        <f t="shared" si="277"/>
        <v>0</v>
      </c>
      <c r="AN227" s="40">
        <f t="shared" si="277"/>
        <v>74.75</v>
      </c>
      <c r="AO227" s="40">
        <f t="shared" si="277"/>
        <v>10.75</v>
      </c>
    </row>
    <row r="228" spans="1:41" ht="20.100000000000001" customHeight="1">
      <c r="A228" s="19">
        <v>1</v>
      </c>
      <c r="B228" s="20" t="s">
        <v>180</v>
      </c>
      <c r="C228" s="21">
        <v>900</v>
      </c>
      <c r="D228" s="21">
        <v>180</v>
      </c>
      <c r="E228" s="10">
        <f t="shared" ref="E228:E229" si="278">C228+D228</f>
        <v>1080</v>
      </c>
      <c r="F228" s="21">
        <v>0</v>
      </c>
      <c r="G228" s="42">
        <v>0</v>
      </c>
      <c r="H228" s="10">
        <f t="shared" ref="H228:H229" si="279">F228+G228</f>
        <v>0</v>
      </c>
      <c r="I228" s="21">
        <v>50</v>
      </c>
      <c r="J228" s="21">
        <v>15</v>
      </c>
      <c r="K228" s="10">
        <f t="shared" ref="K228:K241" si="280">I228+J228</f>
        <v>65</v>
      </c>
      <c r="L228" s="42">
        <v>80</v>
      </c>
      <c r="M228" s="42">
        <v>15</v>
      </c>
      <c r="N228" s="10">
        <f t="shared" si="218"/>
        <v>95</v>
      </c>
      <c r="O228" s="10">
        <f>C228+F228+I228+L228</f>
        <v>1030</v>
      </c>
      <c r="P228" s="23">
        <f>D228+G228+J228+M228</f>
        <v>210</v>
      </c>
      <c r="Q228" s="10">
        <f t="shared" si="208"/>
        <v>1240</v>
      </c>
      <c r="R228" s="73">
        <f t="shared" si="238"/>
        <v>286.38</v>
      </c>
      <c r="S228" s="73">
        <f t="shared" si="239"/>
        <v>27</v>
      </c>
      <c r="T228" s="73">
        <f t="shared" si="240"/>
        <v>0</v>
      </c>
      <c r="U228" s="73">
        <f t="shared" si="241"/>
        <v>0</v>
      </c>
      <c r="V228" s="73">
        <f t="shared" si="242"/>
        <v>15.91</v>
      </c>
      <c r="W228" s="73">
        <f t="shared" si="243"/>
        <v>2.25</v>
      </c>
      <c r="X228" s="73">
        <f t="shared" si="244"/>
        <v>25.46</v>
      </c>
      <c r="Y228" s="73">
        <f t="shared" si="245"/>
        <v>2.25</v>
      </c>
      <c r="Z228" s="76"/>
      <c r="AA228" s="76"/>
      <c r="AB228" s="76"/>
      <c r="AC228" s="76"/>
      <c r="AD228" s="76"/>
      <c r="AE228" s="76"/>
      <c r="AF228" s="76"/>
      <c r="AG228" s="76"/>
      <c r="AH228" s="76">
        <f t="shared" si="262"/>
        <v>225</v>
      </c>
      <c r="AI228" s="76">
        <f t="shared" si="268"/>
        <v>45</v>
      </c>
      <c r="AJ228" s="76">
        <f t="shared" si="263"/>
        <v>0</v>
      </c>
      <c r="AK228" s="76">
        <f t="shared" si="264"/>
        <v>0</v>
      </c>
      <c r="AL228" s="76">
        <f t="shared" si="265"/>
        <v>12.5</v>
      </c>
      <c r="AM228" s="76">
        <f t="shared" si="269"/>
        <v>3.75</v>
      </c>
      <c r="AN228" s="76">
        <f t="shared" si="266"/>
        <v>20</v>
      </c>
      <c r="AO228" s="76">
        <f t="shared" si="267"/>
        <v>3.75</v>
      </c>
    </row>
    <row r="229" spans="1:41" ht="20.100000000000001" customHeight="1">
      <c r="A229" s="19">
        <v>2</v>
      </c>
      <c r="B229" s="20" t="s">
        <v>181</v>
      </c>
      <c r="C229" s="21">
        <v>143</v>
      </c>
      <c r="D229" s="21">
        <v>0</v>
      </c>
      <c r="E229" s="10">
        <f t="shared" si="278"/>
        <v>143</v>
      </c>
      <c r="F229" s="21">
        <v>0</v>
      </c>
      <c r="G229" s="42">
        <v>0</v>
      </c>
      <c r="H229" s="10">
        <f t="shared" si="279"/>
        <v>0</v>
      </c>
      <c r="I229" s="21">
        <v>0</v>
      </c>
      <c r="J229" s="21">
        <v>0</v>
      </c>
      <c r="K229" s="10">
        <f t="shared" si="280"/>
        <v>0</v>
      </c>
      <c r="L229" s="42">
        <v>0</v>
      </c>
      <c r="M229" s="42">
        <v>0</v>
      </c>
      <c r="N229" s="10">
        <f t="shared" si="218"/>
        <v>0</v>
      </c>
      <c r="O229" s="10">
        <f>C229+F229+I229+L229</f>
        <v>143</v>
      </c>
      <c r="P229" s="23">
        <f>D229+G229+J229+M229</f>
        <v>0</v>
      </c>
      <c r="Q229" s="10">
        <f t="shared" si="208"/>
        <v>143</v>
      </c>
      <c r="R229" s="73">
        <f t="shared" si="238"/>
        <v>45.5</v>
      </c>
      <c r="S229" s="73">
        <f t="shared" si="239"/>
        <v>0</v>
      </c>
      <c r="T229" s="73">
        <f t="shared" si="240"/>
        <v>0</v>
      </c>
      <c r="U229" s="73">
        <f t="shared" si="241"/>
        <v>0</v>
      </c>
      <c r="V229" s="73">
        <f t="shared" si="242"/>
        <v>0</v>
      </c>
      <c r="W229" s="73">
        <f t="shared" si="243"/>
        <v>0</v>
      </c>
      <c r="X229" s="73">
        <f t="shared" si="244"/>
        <v>0</v>
      </c>
      <c r="Y229" s="73">
        <f t="shared" si="245"/>
        <v>0</v>
      </c>
      <c r="Z229" s="76"/>
      <c r="AA229" s="76"/>
      <c r="AB229" s="76"/>
      <c r="AC229" s="76"/>
      <c r="AD229" s="76"/>
      <c r="AE229" s="76"/>
      <c r="AF229" s="76"/>
      <c r="AG229" s="76"/>
      <c r="AH229" s="76">
        <f t="shared" si="262"/>
        <v>35.75</v>
      </c>
      <c r="AI229" s="76">
        <f t="shared" si="268"/>
        <v>0</v>
      </c>
      <c r="AJ229" s="76">
        <f t="shared" si="263"/>
        <v>0</v>
      </c>
      <c r="AK229" s="76">
        <f t="shared" si="264"/>
        <v>0</v>
      </c>
      <c r="AL229" s="76">
        <f t="shared" si="265"/>
        <v>0</v>
      </c>
      <c r="AM229" s="76">
        <f t="shared" si="269"/>
        <v>0</v>
      </c>
      <c r="AN229" s="76">
        <f t="shared" si="266"/>
        <v>0</v>
      </c>
      <c r="AO229" s="76">
        <f t="shared" si="267"/>
        <v>0</v>
      </c>
    </row>
    <row r="230" spans="1:41" s="29" customFormat="1" ht="20.100000000000001" customHeight="1">
      <c r="A230" s="26"/>
      <c r="B230" s="27" t="s">
        <v>180</v>
      </c>
      <c r="C230" s="28">
        <f t="shared" ref="C230:AO230" si="281">+C228+C229</f>
        <v>1043</v>
      </c>
      <c r="D230" s="28">
        <f t="shared" si="281"/>
        <v>180</v>
      </c>
      <c r="E230" s="28">
        <f t="shared" si="281"/>
        <v>1223</v>
      </c>
      <c r="F230" s="28">
        <f t="shared" si="281"/>
        <v>0</v>
      </c>
      <c r="G230" s="28">
        <f t="shared" si="281"/>
        <v>0</v>
      </c>
      <c r="H230" s="28">
        <f t="shared" si="281"/>
        <v>0</v>
      </c>
      <c r="I230" s="28">
        <f t="shared" si="281"/>
        <v>50</v>
      </c>
      <c r="J230" s="28">
        <f t="shared" si="281"/>
        <v>15</v>
      </c>
      <c r="K230" s="28">
        <f t="shared" si="281"/>
        <v>65</v>
      </c>
      <c r="L230" s="28">
        <f t="shared" si="281"/>
        <v>80</v>
      </c>
      <c r="M230" s="28">
        <f t="shared" si="281"/>
        <v>15</v>
      </c>
      <c r="N230" s="28">
        <f t="shared" si="281"/>
        <v>95</v>
      </c>
      <c r="O230" s="28">
        <f t="shared" si="281"/>
        <v>1173</v>
      </c>
      <c r="P230" s="28">
        <f t="shared" si="281"/>
        <v>210</v>
      </c>
      <c r="Q230" s="28">
        <f t="shared" si="281"/>
        <v>1383</v>
      </c>
      <c r="R230" s="28">
        <f t="shared" si="281"/>
        <v>331.88</v>
      </c>
      <c r="S230" s="28">
        <f t="shared" si="281"/>
        <v>27</v>
      </c>
      <c r="T230" s="28">
        <f t="shared" si="281"/>
        <v>0</v>
      </c>
      <c r="U230" s="28">
        <f t="shared" si="281"/>
        <v>0</v>
      </c>
      <c r="V230" s="28">
        <f t="shared" si="281"/>
        <v>15.91</v>
      </c>
      <c r="W230" s="28">
        <f t="shared" si="281"/>
        <v>2.25</v>
      </c>
      <c r="X230" s="28">
        <f t="shared" si="281"/>
        <v>25.46</v>
      </c>
      <c r="Y230" s="28">
        <f t="shared" si="281"/>
        <v>2.25</v>
      </c>
      <c r="Z230" s="28">
        <f t="shared" si="281"/>
        <v>0</v>
      </c>
      <c r="AA230" s="28">
        <f t="shared" si="281"/>
        <v>0</v>
      </c>
      <c r="AB230" s="28">
        <f t="shared" si="281"/>
        <v>0</v>
      </c>
      <c r="AC230" s="28">
        <f t="shared" si="281"/>
        <v>0</v>
      </c>
      <c r="AD230" s="28">
        <f t="shared" si="281"/>
        <v>0</v>
      </c>
      <c r="AE230" s="28">
        <f t="shared" si="281"/>
        <v>0</v>
      </c>
      <c r="AF230" s="28">
        <f t="shared" si="281"/>
        <v>0</v>
      </c>
      <c r="AG230" s="28">
        <f t="shared" si="281"/>
        <v>0</v>
      </c>
      <c r="AH230" s="28">
        <f t="shared" si="281"/>
        <v>260.75</v>
      </c>
      <c r="AI230" s="28">
        <f t="shared" si="281"/>
        <v>45</v>
      </c>
      <c r="AJ230" s="28">
        <f t="shared" si="281"/>
        <v>0</v>
      </c>
      <c r="AK230" s="28">
        <f t="shared" si="281"/>
        <v>0</v>
      </c>
      <c r="AL230" s="28">
        <f t="shared" si="281"/>
        <v>12.5</v>
      </c>
      <c r="AM230" s="28">
        <f t="shared" si="281"/>
        <v>3.75</v>
      </c>
      <c r="AN230" s="28">
        <f t="shared" si="281"/>
        <v>20</v>
      </c>
      <c r="AO230" s="28">
        <f t="shared" si="281"/>
        <v>3.75</v>
      </c>
    </row>
    <row r="231" spans="1:41" ht="20.100000000000001" customHeight="1">
      <c r="A231" s="19">
        <v>3</v>
      </c>
      <c r="B231" s="20" t="s">
        <v>182</v>
      </c>
      <c r="C231" s="21">
        <v>700</v>
      </c>
      <c r="D231" s="21">
        <v>170</v>
      </c>
      <c r="E231" s="10">
        <f t="shared" ref="E231:E236" si="282">C231+D231</f>
        <v>870</v>
      </c>
      <c r="F231" s="21">
        <v>53</v>
      </c>
      <c r="G231" s="42">
        <v>30</v>
      </c>
      <c r="H231" s="10">
        <f t="shared" ref="H231:H236" si="283">F231+G231</f>
        <v>83</v>
      </c>
      <c r="I231" s="21">
        <v>59</v>
      </c>
      <c r="J231" s="21">
        <v>34</v>
      </c>
      <c r="K231" s="10">
        <f t="shared" si="280"/>
        <v>93</v>
      </c>
      <c r="L231" s="42">
        <v>90</v>
      </c>
      <c r="M231" s="42">
        <v>50</v>
      </c>
      <c r="N231" s="10">
        <f t="shared" si="218"/>
        <v>140</v>
      </c>
      <c r="O231" s="10">
        <f t="shared" ref="O231:P236" si="284">C231+F231+I231+L231</f>
        <v>902</v>
      </c>
      <c r="P231" s="23">
        <f t="shared" si="284"/>
        <v>284</v>
      </c>
      <c r="Q231" s="10">
        <f t="shared" si="208"/>
        <v>1186</v>
      </c>
      <c r="R231" s="73">
        <f t="shared" si="238"/>
        <v>222.74</v>
      </c>
      <c r="S231" s="73">
        <f t="shared" si="239"/>
        <v>25.5</v>
      </c>
      <c r="T231" s="73">
        <f t="shared" si="240"/>
        <v>16.86</v>
      </c>
      <c r="U231" s="73">
        <f t="shared" si="241"/>
        <v>4.5</v>
      </c>
      <c r="V231" s="73">
        <f t="shared" si="242"/>
        <v>18.77</v>
      </c>
      <c r="W231" s="73">
        <f t="shared" si="243"/>
        <v>5.0999999999999996</v>
      </c>
      <c r="X231" s="73">
        <f t="shared" si="244"/>
        <v>28.64</v>
      </c>
      <c r="Y231" s="73">
        <f t="shared" si="245"/>
        <v>7.5</v>
      </c>
      <c r="Z231" s="76"/>
      <c r="AA231" s="76"/>
      <c r="AB231" s="76"/>
      <c r="AC231" s="76"/>
      <c r="AD231" s="76"/>
      <c r="AE231" s="76"/>
      <c r="AF231" s="76"/>
      <c r="AG231" s="76"/>
      <c r="AH231" s="76">
        <f t="shared" si="262"/>
        <v>175</v>
      </c>
      <c r="AI231" s="78">
        <f>ROUND(D231*25%,2)+12.5</f>
        <v>55</v>
      </c>
      <c r="AJ231" s="76">
        <f t="shared" si="263"/>
        <v>13.25</v>
      </c>
      <c r="AK231" s="76">
        <f t="shared" si="264"/>
        <v>7.5</v>
      </c>
      <c r="AL231" s="76">
        <f t="shared" si="265"/>
        <v>14.75</v>
      </c>
      <c r="AM231" s="76">
        <f t="shared" si="269"/>
        <v>8.5</v>
      </c>
      <c r="AN231" s="76">
        <f t="shared" si="266"/>
        <v>22.5</v>
      </c>
      <c r="AO231" s="76">
        <f t="shared" si="267"/>
        <v>12.5</v>
      </c>
    </row>
    <row r="232" spans="1:41" ht="20.100000000000001" customHeight="1">
      <c r="A232" s="19">
        <v>4</v>
      </c>
      <c r="B232" s="20" t="s">
        <v>183</v>
      </c>
      <c r="C232" s="21">
        <v>900</v>
      </c>
      <c r="D232" s="21">
        <v>230</v>
      </c>
      <c r="E232" s="10">
        <f t="shared" si="282"/>
        <v>1130</v>
      </c>
      <c r="F232" s="21">
        <v>40</v>
      </c>
      <c r="G232" s="42">
        <v>18</v>
      </c>
      <c r="H232" s="10">
        <f t="shared" si="283"/>
        <v>58</v>
      </c>
      <c r="I232" s="21">
        <v>40</v>
      </c>
      <c r="J232" s="21">
        <v>26</v>
      </c>
      <c r="K232" s="10">
        <f t="shared" si="280"/>
        <v>66</v>
      </c>
      <c r="L232" s="42">
        <v>90</v>
      </c>
      <c r="M232" s="42">
        <v>35</v>
      </c>
      <c r="N232" s="10">
        <f t="shared" si="218"/>
        <v>125</v>
      </c>
      <c r="O232" s="10">
        <f t="shared" si="284"/>
        <v>1070</v>
      </c>
      <c r="P232" s="23">
        <f t="shared" si="284"/>
        <v>309</v>
      </c>
      <c r="Q232" s="10">
        <f t="shared" si="208"/>
        <v>1379</v>
      </c>
      <c r="R232" s="73">
        <f t="shared" si="238"/>
        <v>286.38</v>
      </c>
      <c r="S232" s="73">
        <f t="shared" si="239"/>
        <v>34.5</v>
      </c>
      <c r="T232" s="73">
        <f t="shared" si="240"/>
        <v>12.73</v>
      </c>
      <c r="U232" s="73">
        <f t="shared" si="241"/>
        <v>2.7</v>
      </c>
      <c r="V232" s="73">
        <f t="shared" si="242"/>
        <v>12.73</v>
      </c>
      <c r="W232" s="73">
        <f t="shared" si="243"/>
        <v>3.9</v>
      </c>
      <c r="X232" s="73">
        <f t="shared" si="244"/>
        <v>28.64</v>
      </c>
      <c r="Y232" s="73">
        <f t="shared" si="245"/>
        <v>5.25</v>
      </c>
      <c r="Z232" s="76"/>
      <c r="AA232" s="76"/>
      <c r="AB232" s="76"/>
      <c r="AC232" s="76"/>
      <c r="AD232" s="76"/>
      <c r="AE232" s="76"/>
      <c r="AF232" s="76"/>
      <c r="AG232" s="76"/>
      <c r="AH232" s="76">
        <f t="shared" si="262"/>
        <v>225</v>
      </c>
      <c r="AI232" s="78">
        <f>ROUND(D232*25%,2)-6.25</f>
        <v>51.25</v>
      </c>
      <c r="AJ232" s="76">
        <f t="shared" si="263"/>
        <v>10</v>
      </c>
      <c r="AK232" s="76">
        <f t="shared" si="264"/>
        <v>4.5</v>
      </c>
      <c r="AL232" s="76">
        <f t="shared" si="265"/>
        <v>10</v>
      </c>
      <c r="AM232" s="76">
        <f t="shared" si="269"/>
        <v>6.5</v>
      </c>
      <c r="AN232" s="76">
        <f t="shared" si="266"/>
        <v>22.5</v>
      </c>
      <c r="AO232" s="76">
        <f t="shared" si="267"/>
        <v>8.75</v>
      </c>
    </row>
    <row r="233" spans="1:41" ht="20.100000000000001" customHeight="1">
      <c r="A233" s="19">
        <v>5</v>
      </c>
      <c r="B233" s="20" t="s">
        <v>184</v>
      </c>
      <c r="C233" s="21">
        <v>2000</v>
      </c>
      <c r="D233" s="21">
        <v>200</v>
      </c>
      <c r="E233" s="10">
        <f t="shared" si="282"/>
        <v>2200</v>
      </c>
      <c r="F233" s="21">
        <v>20</v>
      </c>
      <c r="G233" s="42">
        <v>10</v>
      </c>
      <c r="H233" s="10">
        <f t="shared" si="283"/>
        <v>30</v>
      </c>
      <c r="I233" s="21">
        <v>50</v>
      </c>
      <c r="J233" s="21">
        <v>30</v>
      </c>
      <c r="K233" s="10">
        <f t="shared" si="280"/>
        <v>80</v>
      </c>
      <c r="L233" s="42">
        <v>140</v>
      </c>
      <c r="M233" s="42">
        <v>46</v>
      </c>
      <c r="N233" s="10">
        <f t="shared" si="218"/>
        <v>186</v>
      </c>
      <c r="O233" s="10">
        <f t="shared" si="284"/>
        <v>2210</v>
      </c>
      <c r="P233" s="23">
        <f t="shared" si="284"/>
        <v>286</v>
      </c>
      <c r="Q233" s="10">
        <f t="shared" si="208"/>
        <v>2496</v>
      </c>
      <c r="R233" s="73">
        <f t="shared" si="238"/>
        <v>636.4</v>
      </c>
      <c r="S233" s="73">
        <f t="shared" si="239"/>
        <v>30</v>
      </c>
      <c r="T233" s="73">
        <f t="shared" si="240"/>
        <v>6.36</v>
      </c>
      <c r="U233" s="73">
        <f t="shared" si="241"/>
        <v>1.5</v>
      </c>
      <c r="V233" s="73">
        <f t="shared" si="242"/>
        <v>15.91</v>
      </c>
      <c r="W233" s="73">
        <f t="shared" si="243"/>
        <v>4.5</v>
      </c>
      <c r="X233" s="73">
        <f t="shared" si="244"/>
        <v>44.55</v>
      </c>
      <c r="Y233" s="73">
        <f t="shared" si="245"/>
        <v>6.9</v>
      </c>
      <c r="Z233" s="76"/>
      <c r="AA233" s="76"/>
      <c r="AB233" s="76"/>
      <c r="AC233" s="76"/>
      <c r="AD233" s="76"/>
      <c r="AE233" s="76"/>
      <c r="AF233" s="76"/>
      <c r="AG233" s="76"/>
      <c r="AH233" s="76">
        <f t="shared" si="262"/>
        <v>500</v>
      </c>
      <c r="AI233" s="78">
        <f t="shared" si="268"/>
        <v>50</v>
      </c>
      <c r="AJ233" s="76">
        <f t="shared" si="263"/>
        <v>5</v>
      </c>
      <c r="AK233" s="76">
        <f t="shared" si="264"/>
        <v>2.5</v>
      </c>
      <c r="AL233" s="76">
        <f t="shared" si="265"/>
        <v>12.5</v>
      </c>
      <c r="AM233" s="76">
        <f t="shared" si="269"/>
        <v>7.5</v>
      </c>
      <c r="AN233" s="76">
        <f t="shared" si="266"/>
        <v>35</v>
      </c>
      <c r="AO233" s="76">
        <f t="shared" si="267"/>
        <v>11.5</v>
      </c>
    </row>
    <row r="234" spans="1:41" ht="20.100000000000001" customHeight="1">
      <c r="A234" s="19">
        <v>6</v>
      </c>
      <c r="B234" s="20" t="s">
        <v>185</v>
      </c>
      <c r="C234" s="21">
        <v>850</v>
      </c>
      <c r="D234" s="21">
        <v>135</v>
      </c>
      <c r="E234" s="10">
        <f t="shared" si="282"/>
        <v>985</v>
      </c>
      <c r="F234" s="21">
        <v>20</v>
      </c>
      <c r="G234" s="42">
        <v>6</v>
      </c>
      <c r="H234" s="10">
        <f t="shared" si="283"/>
        <v>26</v>
      </c>
      <c r="I234" s="21">
        <v>30</v>
      </c>
      <c r="J234" s="21">
        <v>18</v>
      </c>
      <c r="K234" s="10">
        <f t="shared" si="280"/>
        <v>48</v>
      </c>
      <c r="L234" s="42">
        <v>60</v>
      </c>
      <c r="M234" s="42">
        <v>30</v>
      </c>
      <c r="N234" s="10">
        <f t="shared" si="218"/>
        <v>90</v>
      </c>
      <c r="O234" s="10">
        <f t="shared" si="284"/>
        <v>960</v>
      </c>
      <c r="P234" s="23">
        <f t="shared" si="284"/>
        <v>189</v>
      </c>
      <c r="Q234" s="10">
        <f t="shared" si="208"/>
        <v>1149</v>
      </c>
      <c r="R234" s="73">
        <f t="shared" si="238"/>
        <v>270.47000000000003</v>
      </c>
      <c r="S234" s="73">
        <f t="shared" si="239"/>
        <v>20.25</v>
      </c>
      <c r="T234" s="73">
        <f t="shared" si="240"/>
        <v>6.36</v>
      </c>
      <c r="U234" s="73">
        <f t="shared" si="241"/>
        <v>0.9</v>
      </c>
      <c r="V234" s="73">
        <f t="shared" si="242"/>
        <v>9.5500000000000007</v>
      </c>
      <c r="W234" s="73">
        <f t="shared" si="243"/>
        <v>2.7</v>
      </c>
      <c r="X234" s="73">
        <f t="shared" si="244"/>
        <v>19.09</v>
      </c>
      <c r="Y234" s="73">
        <f t="shared" si="245"/>
        <v>4.5</v>
      </c>
      <c r="Z234" s="76"/>
      <c r="AA234" s="76"/>
      <c r="AB234" s="76"/>
      <c r="AC234" s="76"/>
      <c r="AD234" s="76"/>
      <c r="AE234" s="76"/>
      <c r="AF234" s="76"/>
      <c r="AG234" s="76"/>
      <c r="AH234" s="76">
        <f t="shared" si="262"/>
        <v>212.5</v>
      </c>
      <c r="AI234" s="78">
        <f t="shared" si="268"/>
        <v>33.75</v>
      </c>
      <c r="AJ234" s="76">
        <f t="shared" si="263"/>
        <v>5</v>
      </c>
      <c r="AK234" s="76">
        <f t="shared" si="264"/>
        <v>1.5</v>
      </c>
      <c r="AL234" s="76">
        <f t="shared" si="265"/>
        <v>7.5</v>
      </c>
      <c r="AM234" s="76">
        <f t="shared" si="269"/>
        <v>4.5</v>
      </c>
      <c r="AN234" s="76">
        <f t="shared" si="266"/>
        <v>15</v>
      </c>
      <c r="AO234" s="76">
        <f t="shared" si="267"/>
        <v>7.5</v>
      </c>
    </row>
    <row r="235" spans="1:41" ht="20.100000000000001" customHeight="1">
      <c r="A235" s="19">
        <v>7</v>
      </c>
      <c r="B235" s="20" t="s">
        <v>186</v>
      </c>
      <c r="C235" s="21">
        <v>1650</v>
      </c>
      <c r="D235" s="21">
        <v>230</v>
      </c>
      <c r="E235" s="10">
        <f t="shared" si="282"/>
        <v>1880</v>
      </c>
      <c r="F235" s="21">
        <v>0</v>
      </c>
      <c r="G235" s="42">
        <v>0</v>
      </c>
      <c r="H235" s="10">
        <f t="shared" si="283"/>
        <v>0</v>
      </c>
      <c r="I235" s="21">
        <v>55</v>
      </c>
      <c r="J235" s="21">
        <v>18</v>
      </c>
      <c r="K235" s="10">
        <f t="shared" si="280"/>
        <v>73</v>
      </c>
      <c r="L235" s="42">
        <v>130</v>
      </c>
      <c r="M235" s="42">
        <v>30</v>
      </c>
      <c r="N235" s="10">
        <f t="shared" si="218"/>
        <v>160</v>
      </c>
      <c r="O235" s="10">
        <f t="shared" si="284"/>
        <v>1835</v>
      </c>
      <c r="P235" s="23">
        <f t="shared" si="284"/>
        <v>278</v>
      </c>
      <c r="Q235" s="10">
        <f t="shared" si="208"/>
        <v>2113</v>
      </c>
      <c r="R235" s="73">
        <f t="shared" si="238"/>
        <v>525.03</v>
      </c>
      <c r="S235" s="73">
        <f t="shared" si="239"/>
        <v>34.5</v>
      </c>
      <c r="T235" s="73">
        <f t="shared" si="240"/>
        <v>0</v>
      </c>
      <c r="U235" s="73">
        <f t="shared" si="241"/>
        <v>0</v>
      </c>
      <c r="V235" s="73">
        <f t="shared" si="242"/>
        <v>17.5</v>
      </c>
      <c r="W235" s="73">
        <f t="shared" si="243"/>
        <v>2.7</v>
      </c>
      <c r="X235" s="73">
        <f t="shared" si="244"/>
        <v>41.37</v>
      </c>
      <c r="Y235" s="73">
        <f t="shared" si="245"/>
        <v>4.5</v>
      </c>
      <c r="Z235" s="76"/>
      <c r="AA235" s="76"/>
      <c r="AB235" s="76"/>
      <c r="AC235" s="76"/>
      <c r="AD235" s="76"/>
      <c r="AE235" s="76"/>
      <c r="AF235" s="76"/>
      <c r="AG235" s="76"/>
      <c r="AH235" s="76">
        <f t="shared" si="262"/>
        <v>412.5</v>
      </c>
      <c r="AI235" s="78">
        <f>ROUND(D235*25%,2)-6.25</f>
        <v>51.25</v>
      </c>
      <c r="AJ235" s="76">
        <f t="shared" si="263"/>
        <v>0</v>
      </c>
      <c r="AK235" s="76">
        <f t="shared" si="264"/>
        <v>0</v>
      </c>
      <c r="AL235" s="76">
        <f t="shared" si="265"/>
        <v>13.75</v>
      </c>
      <c r="AM235" s="76">
        <f t="shared" si="269"/>
        <v>4.5</v>
      </c>
      <c r="AN235" s="76">
        <f t="shared" si="266"/>
        <v>32.5</v>
      </c>
      <c r="AO235" s="76">
        <f t="shared" si="267"/>
        <v>7.5</v>
      </c>
    </row>
    <row r="236" spans="1:41" ht="20.100000000000001" customHeight="1">
      <c r="A236" s="19">
        <v>8</v>
      </c>
      <c r="B236" s="20" t="s">
        <v>187</v>
      </c>
      <c r="C236" s="21">
        <v>200</v>
      </c>
      <c r="D236" s="21">
        <v>0</v>
      </c>
      <c r="E236" s="10">
        <f t="shared" si="282"/>
        <v>200</v>
      </c>
      <c r="F236" s="21">
        <v>0</v>
      </c>
      <c r="G236" s="42">
        <v>0</v>
      </c>
      <c r="H236" s="10">
        <f t="shared" si="283"/>
        <v>0</v>
      </c>
      <c r="I236" s="21">
        <v>0</v>
      </c>
      <c r="J236" s="21">
        <v>0</v>
      </c>
      <c r="K236" s="10">
        <f t="shared" si="280"/>
        <v>0</v>
      </c>
      <c r="L236" s="42">
        <v>0</v>
      </c>
      <c r="M236" s="42">
        <v>0</v>
      </c>
      <c r="N236" s="10">
        <f t="shared" si="218"/>
        <v>0</v>
      </c>
      <c r="O236" s="10">
        <f t="shared" si="284"/>
        <v>200</v>
      </c>
      <c r="P236" s="23">
        <f t="shared" si="284"/>
        <v>0</v>
      </c>
      <c r="Q236" s="10">
        <f t="shared" si="208"/>
        <v>200</v>
      </c>
      <c r="R236" s="73">
        <f t="shared" si="238"/>
        <v>63.64</v>
      </c>
      <c r="S236" s="73">
        <f t="shared" si="239"/>
        <v>0</v>
      </c>
      <c r="T236" s="73">
        <f t="shared" si="240"/>
        <v>0</v>
      </c>
      <c r="U236" s="73">
        <f t="shared" si="241"/>
        <v>0</v>
      </c>
      <c r="V236" s="73">
        <f t="shared" si="242"/>
        <v>0</v>
      </c>
      <c r="W236" s="73">
        <f t="shared" si="243"/>
        <v>0</v>
      </c>
      <c r="X236" s="73">
        <f t="shared" si="244"/>
        <v>0</v>
      </c>
      <c r="Y236" s="73">
        <f t="shared" si="245"/>
        <v>0</v>
      </c>
      <c r="Z236" s="76"/>
      <c r="AA236" s="76"/>
      <c r="AB236" s="76"/>
      <c r="AC236" s="76"/>
      <c r="AD236" s="76"/>
      <c r="AE236" s="76"/>
      <c r="AF236" s="76"/>
      <c r="AG236" s="76"/>
      <c r="AH236" s="76">
        <f t="shared" si="262"/>
        <v>50</v>
      </c>
      <c r="AI236" s="76">
        <f t="shared" si="268"/>
        <v>0</v>
      </c>
      <c r="AJ236" s="76">
        <f t="shared" si="263"/>
        <v>0</v>
      </c>
      <c r="AK236" s="76">
        <f t="shared" si="264"/>
        <v>0</v>
      </c>
      <c r="AL236" s="76">
        <f t="shared" si="265"/>
        <v>0</v>
      </c>
      <c r="AM236" s="76">
        <f t="shared" si="269"/>
        <v>0</v>
      </c>
      <c r="AN236" s="76">
        <f t="shared" si="266"/>
        <v>0</v>
      </c>
      <c r="AO236" s="76">
        <f t="shared" si="267"/>
        <v>0</v>
      </c>
    </row>
    <row r="237" spans="1:41" s="29" customFormat="1" ht="20.100000000000001" customHeight="1">
      <c r="A237" s="26"/>
      <c r="B237" s="27" t="s">
        <v>186</v>
      </c>
      <c r="C237" s="28">
        <f t="shared" ref="C237:M237" si="285">+C235+C236</f>
        <v>1850</v>
      </c>
      <c r="D237" s="28">
        <f t="shared" si="285"/>
        <v>230</v>
      </c>
      <c r="E237" s="28">
        <f t="shared" si="285"/>
        <v>2080</v>
      </c>
      <c r="F237" s="28">
        <f t="shared" si="285"/>
        <v>0</v>
      </c>
      <c r="G237" s="28">
        <f t="shared" si="285"/>
        <v>0</v>
      </c>
      <c r="H237" s="28">
        <f t="shared" si="285"/>
        <v>0</v>
      </c>
      <c r="I237" s="28">
        <f t="shared" si="285"/>
        <v>55</v>
      </c>
      <c r="J237" s="28">
        <f t="shared" si="285"/>
        <v>18</v>
      </c>
      <c r="K237" s="28">
        <f t="shared" si="285"/>
        <v>73</v>
      </c>
      <c r="L237" s="28">
        <f t="shared" si="285"/>
        <v>130</v>
      </c>
      <c r="M237" s="28">
        <f t="shared" si="285"/>
        <v>30</v>
      </c>
      <c r="N237" s="28">
        <f t="shared" ref="N237:AO237" si="286">+N235+N236</f>
        <v>160</v>
      </c>
      <c r="O237" s="28">
        <f t="shared" si="286"/>
        <v>2035</v>
      </c>
      <c r="P237" s="28">
        <f t="shared" si="286"/>
        <v>278</v>
      </c>
      <c r="Q237" s="28">
        <f t="shared" si="286"/>
        <v>2313</v>
      </c>
      <c r="R237" s="28">
        <f t="shared" si="286"/>
        <v>588.66999999999996</v>
      </c>
      <c r="S237" s="28">
        <f t="shared" si="286"/>
        <v>34.5</v>
      </c>
      <c r="T237" s="28">
        <f t="shared" si="286"/>
        <v>0</v>
      </c>
      <c r="U237" s="28">
        <f t="shared" si="286"/>
        <v>0</v>
      </c>
      <c r="V237" s="28">
        <f t="shared" si="286"/>
        <v>17.5</v>
      </c>
      <c r="W237" s="28">
        <f t="shared" si="286"/>
        <v>2.7</v>
      </c>
      <c r="X237" s="28">
        <f t="shared" si="286"/>
        <v>41.37</v>
      </c>
      <c r="Y237" s="28">
        <f t="shared" si="286"/>
        <v>4.5</v>
      </c>
      <c r="Z237" s="28">
        <f t="shared" si="286"/>
        <v>0</v>
      </c>
      <c r="AA237" s="28">
        <f t="shared" si="286"/>
        <v>0</v>
      </c>
      <c r="AB237" s="28">
        <f t="shared" si="286"/>
        <v>0</v>
      </c>
      <c r="AC237" s="28">
        <f t="shared" si="286"/>
        <v>0</v>
      </c>
      <c r="AD237" s="28">
        <f t="shared" si="286"/>
        <v>0</v>
      </c>
      <c r="AE237" s="28">
        <f t="shared" si="286"/>
        <v>0</v>
      </c>
      <c r="AF237" s="28">
        <f t="shared" si="286"/>
        <v>0</v>
      </c>
      <c r="AG237" s="28">
        <f t="shared" si="286"/>
        <v>0</v>
      </c>
      <c r="AH237" s="28">
        <f t="shared" si="286"/>
        <v>462.5</v>
      </c>
      <c r="AI237" s="28">
        <f t="shared" si="286"/>
        <v>51.25</v>
      </c>
      <c r="AJ237" s="28">
        <f t="shared" si="286"/>
        <v>0</v>
      </c>
      <c r="AK237" s="28">
        <f t="shared" si="286"/>
        <v>0</v>
      </c>
      <c r="AL237" s="28">
        <f t="shared" si="286"/>
        <v>13.75</v>
      </c>
      <c r="AM237" s="28">
        <f t="shared" si="286"/>
        <v>4.5</v>
      </c>
      <c r="AN237" s="28">
        <f t="shared" si="286"/>
        <v>32.5</v>
      </c>
      <c r="AO237" s="28">
        <f t="shared" si="286"/>
        <v>7.5</v>
      </c>
    </row>
    <row r="238" spans="1:41" ht="20.100000000000001" customHeight="1">
      <c r="A238" s="19">
        <v>9</v>
      </c>
      <c r="B238" s="20" t="s">
        <v>188</v>
      </c>
      <c r="C238" s="21">
        <v>650</v>
      </c>
      <c r="D238" s="21">
        <v>195</v>
      </c>
      <c r="E238" s="10">
        <f t="shared" ref="E238:E239" si="287">C238+D238</f>
        <v>845</v>
      </c>
      <c r="F238" s="21">
        <v>40</v>
      </c>
      <c r="G238" s="42">
        <v>10</v>
      </c>
      <c r="H238" s="10">
        <f t="shared" ref="H238:H239" si="288">F238+G238</f>
        <v>50</v>
      </c>
      <c r="I238" s="21">
        <v>40</v>
      </c>
      <c r="J238" s="21">
        <v>20</v>
      </c>
      <c r="K238" s="10">
        <f t="shared" si="280"/>
        <v>60</v>
      </c>
      <c r="L238" s="42">
        <v>80</v>
      </c>
      <c r="M238" s="42">
        <v>35</v>
      </c>
      <c r="N238" s="10">
        <f t="shared" si="218"/>
        <v>115</v>
      </c>
      <c r="O238" s="10">
        <f>C238+F238+I238+L238</f>
        <v>810</v>
      </c>
      <c r="P238" s="23">
        <f>D238+G238+J238+M238</f>
        <v>260</v>
      </c>
      <c r="Q238" s="10">
        <f t="shared" si="208"/>
        <v>1070</v>
      </c>
      <c r="R238" s="73">
        <f t="shared" si="238"/>
        <v>206.83</v>
      </c>
      <c r="S238" s="73">
        <f t="shared" si="239"/>
        <v>29.25</v>
      </c>
      <c r="T238" s="73">
        <f>ROUND(F238*31.82%,2)+0.01</f>
        <v>12.74</v>
      </c>
      <c r="U238" s="73">
        <f t="shared" si="241"/>
        <v>1.5</v>
      </c>
      <c r="V238" s="73">
        <f t="shared" si="242"/>
        <v>12.73</v>
      </c>
      <c r="W238" s="73">
        <f t="shared" si="243"/>
        <v>3</v>
      </c>
      <c r="X238" s="73">
        <f t="shared" si="244"/>
        <v>25.46</v>
      </c>
      <c r="Y238" s="73">
        <f t="shared" si="245"/>
        <v>5.25</v>
      </c>
      <c r="Z238" s="76"/>
      <c r="AA238" s="76"/>
      <c r="AB238" s="76"/>
      <c r="AC238" s="76"/>
      <c r="AD238" s="76"/>
      <c r="AE238" s="76"/>
      <c r="AF238" s="76"/>
      <c r="AG238" s="76"/>
      <c r="AH238" s="76">
        <f t="shared" si="262"/>
        <v>162.5</v>
      </c>
      <c r="AI238" s="76">
        <f t="shared" si="268"/>
        <v>48.75</v>
      </c>
      <c r="AJ238" s="76">
        <f t="shared" si="263"/>
        <v>10</v>
      </c>
      <c r="AK238" s="76">
        <f t="shared" si="264"/>
        <v>2.5</v>
      </c>
      <c r="AL238" s="76">
        <f t="shared" si="265"/>
        <v>10</v>
      </c>
      <c r="AM238" s="76">
        <f t="shared" si="269"/>
        <v>5</v>
      </c>
      <c r="AN238" s="76">
        <f t="shared" si="266"/>
        <v>20</v>
      </c>
      <c r="AO238" s="76">
        <f t="shared" si="267"/>
        <v>8.75</v>
      </c>
    </row>
    <row r="239" spans="1:41" ht="20.100000000000001" customHeight="1">
      <c r="A239" s="19">
        <v>10</v>
      </c>
      <c r="B239" s="20" t="s">
        <v>189</v>
      </c>
      <c r="C239" s="21">
        <v>290</v>
      </c>
      <c r="D239" s="21">
        <v>0</v>
      </c>
      <c r="E239" s="10">
        <f t="shared" si="287"/>
        <v>290</v>
      </c>
      <c r="F239" s="21">
        <v>0</v>
      </c>
      <c r="G239" s="42">
        <v>0</v>
      </c>
      <c r="H239" s="10">
        <f t="shared" si="288"/>
        <v>0</v>
      </c>
      <c r="I239" s="21">
        <v>0</v>
      </c>
      <c r="J239" s="21">
        <v>0</v>
      </c>
      <c r="K239" s="10">
        <f t="shared" si="280"/>
        <v>0</v>
      </c>
      <c r="L239" s="42">
        <v>0</v>
      </c>
      <c r="M239" s="42">
        <v>0</v>
      </c>
      <c r="N239" s="10">
        <f t="shared" si="218"/>
        <v>0</v>
      </c>
      <c r="O239" s="10">
        <f>C239+F239+I239+L239</f>
        <v>290</v>
      </c>
      <c r="P239" s="23">
        <f>D239+G239+J239+M239</f>
        <v>0</v>
      </c>
      <c r="Q239" s="10">
        <f t="shared" si="208"/>
        <v>290</v>
      </c>
      <c r="R239" s="73">
        <f t="shared" si="238"/>
        <v>92.28</v>
      </c>
      <c r="S239" s="73">
        <f t="shared" si="239"/>
        <v>0</v>
      </c>
      <c r="T239" s="73">
        <f t="shared" si="240"/>
        <v>0</v>
      </c>
      <c r="U239" s="73">
        <f t="shared" si="241"/>
        <v>0</v>
      </c>
      <c r="V239" s="73">
        <f t="shared" si="242"/>
        <v>0</v>
      </c>
      <c r="W239" s="73">
        <f t="shared" si="243"/>
        <v>0</v>
      </c>
      <c r="X239" s="73">
        <f t="shared" si="244"/>
        <v>0</v>
      </c>
      <c r="Y239" s="73">
        <f t="shared" si="245"/>
        <v>0</v>
      </c>
      <c r="Z239" s="76"/>
      <c r="AA239" s="76"/>
      <c r="AB239" s="76"/>
      <c r="AC239" s="76"/>
      <c r="AD239" s="76"/>
      <c r="AE239" s="76"/>
      <c r="AF239" s="76"/>
      <c r="AG239" s="76"/>
      <c r="AH239" s="76">
        <f t="shared" si="262"/>
        <v>72.5</v>
      </c>
      <c r="AI239" s="76">
        <f t="shared" si="268"/>
        <v>0</v>
      </c>
      <c r="AJ239" s="76">
        <f t="shared" si="263"/>
        <v>0</v>
      </c>
      <c r="AK239" s="76">
        <f t="shared" si="264"/>
        <v>0</v>
      </c>
      <c r="AL239" s="76">
        <f t="shared" si="265"/>
        <v>0</v>
      </c>
      <c r="AM239" s="76">
        <f t="shared" si="269"/>
        <v>0</v>
      </c>
      <c r="AN239" s="76">
        <f t="shared" si="266"/>
        <v>0</v>
      </c>
      <c r="AO239" s="76">
        <f t="shared" si="267"/>
        <v>0</v>
      </c>
    </row>
    <row r="240" spans="1:41" s="29" customFormat="1" ht="20.100000000000001" customHeight="1">
      <c r="A240" s="26"/>
      <c r="B240" s="27" t="s">
        <v>188</v>
      </c>
      <c r="C240" s="28">
        <f t="shared" ref="C240:M240" si="289">+C238+C239</f>
        <v>940</v>
      </c>
      <c r="D240" s="28">
        <f t="shared" si="289"/>
        <v>195</v>
      </c>
      <c r="E240" s="28">
        <f t="shared" si="289"/>
        <v>1135</v>
      </c>
      <c r="F240" s="28">
        <f t="shared" si="289"/>
        <v>40</v>
      </c>
      <c r="G240" s="28">
        <f t="shared" si="289"/>
        <v>10</v>
      </c>
      <c r="H240" s="28">
        <f t="shared" si="289"/>
        <v>50</v>
      </c>
      <c r="I240" s="28">
        <f t="shared" si="289"/>
        <v>40</v>
      </c>
      <c r="J240" s="28">
        <f t="shared" si="289"/>
        <v>20</v>
      </c>
      <c r="K240" s="28">
        <f t="shared" si="289"/>
        <v>60</v>
      </c>
      <c r="L240" s="28">
        <f t="shared" si="289"/>
        <v>80</v>
      </c>
      <c r="M240" s="28">
        <f t="shared" si="289"/>
        <v>35</v>
      </c>
      <c r="N240" s="28">
        <f t="shared" ref="N240:AO240" si="290">+N238+N239</f>
        <v>115</v>
      </c>
      <c r="O240" s="28">
        <f t="shared" si="290"/>
        <v>1100</v>
      </c>
      <c r="P240" s="28">
        <f t="shared" si="290"/>
        <v>260</v>
      </c>
      <c r="Q240" s="28">
        <f t="shared" si="290"/>
        <v>1360</v>
      </c>
      <c r="R240" s="28">
        <f t="shared" si="290"/>
        <v>299.11</v>
      </c>
      <c r="S240" s="28">
        <f t="shared" si="290"/>
        <v>29.25</v>
      </c>
      <c r="T240" s="28">
        <f t="shared" si="290"/>
        <v>12.74</v>
      </c>
      <c r="U240" s="28">
        <f t="shared" si="290"/>
        <v>1.5</v>
      </c>
      <c r="V240" s="28">
        <f t="shared" si="290"/>
        <v>12.73</v>
      </c>
      <c r="W240" s="28">
        <f t="shared" si="290"/>
        <v>3</v>
      </c>
      <c r="X240" s="28">
        <f t="shared" si="290"/>
        <v>25.46</v>
      </c>
      <c r="Y240" s="28">
        <f t="shared" si="290"/>
        <v>5.25</v>
      </c>
      <c r="Z240" s="28">
        <f t="shared" si="290"/>
        <v>0</v>
      </c>
      <c r="AA240" s="28">
        <f t="shared" si="290"/>
        <v>0</v>
      </c>
      <c r="AB240" s="28">
        <f t="shared" si="290"/>
        <v>0</v>
      </c>
      <c r="AC240" s="28">
        <f t="shared" si="290"/>
        <v>0</v>
      </c>
      <c r="AD240" s="28">
        <f t="shared" si="290"/>
        <v>0</v>
      </c>
      <c r="AE240" s="28">
        <f t="shared" si="290"/>
        <v>0</v>
      </c>
      <c r="AF240" s="28">
        <f t="shared" si="290"/>
        <v>0</v>
      </c>
      <c r="AG240" s="28">
        <f t="shared" si="290"/>
        <v>0</v>
      </c>
      <c r="AH240" s="28">
        <f t="shared" si="290"/>
        <v>235</v>
      </c>
      <c r="AI240" s="28">
        <f t="shared" si="290"/>
        <v>48.75</v>
      </c>
      <c r="AJ240" s="28">
        <f t="shared" si="290"/>
        <v>10</v>
      </c>
      <c r="AK240" s="28">
        <f t="shared" si="290"/>
        <v>2.5</v>
      </c>
      <c r="AL240" s="28">
        <f t="shared" si="290"/>
        <v>10</v>
      </c>
      <c r="AM240" s="28">
        <f t="shared" si="290"/>
        <v>5</v>
      </c>
      <c r="AN240" s="28">
        <f t="shared" si="290"/>
        <v>20</v>
      </c>
      <c r="AO240" s="28">
        <f t="shared" si="290"/>
        <v>8.75</v>
      </c>
    </row>
    <row r="241" spans="1:41" ht="20.100000000000001" customHeight="1">
      <c r="A241" s="19">
        <v>11</v>
      </c>
      <c r="B241" s="20" t="s">
        <v>190</v>
      </c>
      <c r="C241" s="21">
        <v>400</v>
      </c>
      <c r="D241" s="21">
        <v>61</v>
      </c>
      <c r="E241" s="10">
        <f t="shared" ref="E241" si="291">C241+D241</f>
        <v>461</v>
      </c>
      <c r="F241" s="21">
        <v>35</v>
      </c>
      <c r="G241" s="42">
        <v>15</v>
      </c>
      <c r="H241" s="10">
        <f t="shared" ref="H241" si="292">F241+G241</f>
        <v>50</v>
      </c>
      <c r="I241" s="21">
        <v>25</v>
      </c>
      <c r="J241" s="21">
        <v>10</v>
      </c>
      <c r="K241" s="10">
        <f t="shared" si="280"/>
        <v>35</v>
      </c>
      <c r="L241" s="42">
        <v>47</v>
      </c>
      <c r="M241" s="42">
        <v>30</v>
      </c>
      <c r="N241" s="10">
        <f t="shared" si="218"/>
        <v>77</v>
      </c>
      <c r="O241" s="10">
        <f>C241+F241+I241+L241</f>
        <v>507</v>
      </c>
      <c r="P241" s="23">
        <f>D241+G241+J241+M241</f>
        <v>116</v>
      </c>
      <c r="Q241" s="10">
        <f t="shared" si="208"/>
        <v>623</v>
      </c>
      <c r="R241" s="73">
        <f t="shared" si="238"/>
        <v>127.28</v>
      </c>
      <c r="S241" s="73">
        <f t="shared" si="239"/>
        <v>9.15</v>
      </c>
      <c r="T241" s="73">
        <f t="shared" si="240"/>
        <v>11.14</v>
      </c>
      <c r="U241" s="73">
        <f t="shared" si="241"/>
        <v>2.25</v>
      </c>
      <c r="V241" s="73">
        <f>ROUND(I241*31.82%,2)-0.01</f>
        <v>7.95</v>
      </c>
      <c r="W241" s="73">
        <f t="shared" si="243"/>
        <v>1.5</v>
      </c>
      <c r="X241" s="73">
        <f>ROUND(L241*31.82%,2)-0.02</f>
        <v>14.940000000000001</v>
      </c>
      <c r="Y241" s="73">
        <f t="shared" si="245"/>
        <v>4.5</v>
      </c>
      <c r="Z241" s="76"/>
      <c r="AA241" s="76"/>
      <c r="AB241" s="76"/>
      <c r="AC241" s="76"/>
      <c r="AD241" s="76"/>
      <c r="AE241" s="76"/>
      <c r="AF241" s="76"/>
      <c r="AG241" s="76"/>
      <c r="AH241" s="76">
        <f t="shared" si="262"/>
        <v>100</v>
      </c>
      <c r="AI241" s="76">
        <f t="shared" si="268"/>
        <v>15.25</v>
      </c>
      <c r="AJ241" s="76">
        <f t="shared" si="263"/>
        <v>8.75</v>
      </c>
      <c r="AK241" s="76">
        <f t="shared" si="264"/>
        <v>3.75</v>
      </c>
      <c r="AL241" s="76">
        <f t="shared" si="265"/>
        <v>6.25</v>
      </c>
      <c r="AM241" s="76">
        <f t="shared" si="269"/>
        <v>2.5</v>
      </c>
      <c r="AN241" s="76">
        <f t="shared" si="266"/>
        <v>11.75</v>
      </c>
      <c r="AO241" s="76">
        <f t="shared" si="267"/>
        <v>7.5</v>
      </c>
    </row>
    <row r="242" spans="1:41" s="41" customFormat="1" ht="20.100000000000001" customHeight="1">
      <c r="A242" s="38"/>
      <c r="B242" s="44" t="s">
        <v>191</v>
      </c>
      <c r="C242" s="40">
        <f>+C241+C240+C237+C234+C233+C232+C231+C230</f>
        <v>8683</v>
      </c>
      <c r="D242" s="40">
        <f t="shared" ref="D242:AO242" si="293">+D241+D240+D237+D234+D233+D232+D231+D230</f>
        <v>1401</v>
      </c>
      <c r="E242" s="40">
        <f t="shared" si="293"/>
        <v>10084</v>
      </c>
      <c r="F242" s="40">
        <f t="shared" si="293"/>
        <v>208</v>
      </c>
      <c r="G242" s="40">
        <f t="shared" si="293"/>
        <v>89</v>
      </c>
      <c r="H242" s="40">
        <f t="shared" si="293"/>
        <v>297</v>
      </c>
      <c r="I242" s="40">
        <f t="shared" si="293"/>
        <v>349</v>
      </c>
      <c r="J242" s="40">
        <f t="shared" si="293"/>
        <v>171</v>
      </c>
      <c r="K242" s="40">
        <f t="shared" si="293"/>
        <v>520</v>
      </c>
      <c r="L242" s="40">
        <f t="shared" si="293"/>
        <v>717</v>
      </c>
      <c r="M242" s="40">
        <f t="shared" si="293"/>
        <v>271</v>
      </c>
      <c r="N242" s="40">
        <f t="shared" si="293"/>
        <v>988</v>
      </c>
      <c r="O242" s="40">
        <f t="shared" si="293"/>
        <v>9957</v>
      </c>
      <c r="P242" s="40">
        <f t="shared" si="293"/>
        <v>1932</v>
      </c>
      <c r="Q242" s="40">
        <f t="shared" si="293"/>
        <v>11889</v>
      </c>
      <c r="R242" s="40">
        <f t="shared" si="293"/>
        <v>2762.9300000000003</v>
      </c>
      <c r="S242" s="40">
        <f t="shared" si="293"/>
        <v>210.15</v>
      </c>
      <c r="T242" s="40">
        <f t="shared" si="293"/>
        <v>66.19</v>
      </c>
      <c r="U242" s="40">
        <f t="shared" si="293"/>
        <v>13.350000000000001</v>
      </c>
      <c r="V242" s="40">
        <f t="shared" si="293"/>
        <v>111.05</v>
      </c>
      <c r="W242" s="40">
        <f t="shared" si="293"/>
        <v>25.65</v>
      </c>
      <c r="X242" s="40">
        <f t="shared" si="293"/>
        <v>228.15</v>
      </c>
      <c r="Y242" s="40">
        <f t="shared" si="293"/>
        <v>40.65</v>
      </c>
      <c r="Z242" s="40">
        <f t="shared" si="293"/>
        <v>0</v>
      </c>
      <c r="AA242" s="40">
        <f t="shared" si="293"/>
        <v>0</v>
      </c>
      <c r="AB242" s="40">
        <f t="shared" si="293"/>
        <v>0</v>
      </c>
      <c r="AC242" s="40">
        <f t="shared" si="293"/>
        <v>0</v>
      </c>
      <c r="AD242" s="40">
        <f t="shared" si="293"/>
        <v>0</v>
      </c>
      <c r="AE242" s="40">
        <f t="shared" si="293"/>
        <v>0</v>
      </c>
      <c r="AF242" s="40">
        <f t="shared" si="293"/>
        <v>0</v>
      </c>
      <c r="AG242" s="40">
        <f t="shared" si="293"/>
        <v>0</v>
      </c>
      <c r="AH242" s="40">
        <f t="shared" si="293"/>
        <v>2170.75</v>
      </c>
      <c r="AI242" s="40">
        <f t="shared" si="293"/>
        <v>350.25</v>
      </c>
      <c r="AJ242" s="40">
        <f t="shared" si="293"/>
        <v>52</v>
      </c>
      <c r="AK242" s="40">
        <f t="shared" si="293"/>
        <v>22.25</v>
      </c>
      <c r="AL242" s="40">
        <f t="shared" si="293"/>
        <v>87.25</v>
      </c>
      <c r="AM242" s="40">
        <f t="shared" si="293"/>
        <v>42.75</v>
      </c>
      <c r="AN242" s="40">
        <f t="shared" si="293"/>
        <v>179.25</v>
      </c>
      <c r="AO242" s="40">
        <f t="shared" si="293"/>
        <v>67.75</v>
      </c>
    </row>
    <row r="243" spans="1:41" ht="20.100000000000001" customHeight="1">
      <c r="A243" s="19">
        <v>1</v>
      </c>
      <c r="B243" s="20" t="s">
        <v>192</v>
      </c>
      <c r="C243" s="21">
        <v>507.72</v>
      </c>
      <c r="D243" s="21">
        <v>96.88</v>
      </c>
      <c r="E243" s="10">
        <f t="shared" ref="E243:E249" si="294">C243+D243</f>
        <v>604.6</v>
      </c>
      <c r="F243" s="21">
        <v>0</v>
      </c>
      <c r="G243" s="42">
        <v>0</v>
      </c>
      <c r="H243" s="10">
        <f t="shared" ref="H243:H249" si="295">F243+G243</f>
        <v>0</v>
      </c>
      <c r="I243" s="21">
        <v>0</v>
      </c>
      <c r="J243" s="21">
        <v>0</v>
      </c>
      <c r="K243" s="10">
        <f t="shared" ref="K243:K263" si="296">I243+J243</f>
        <v>0</v>
      </c>
      <c r="L243" s="42">
        <v>54.98</v>
      </c>
      <c r="M243" s="42">
        <v>20.05</v>
      </c>
      <c r="N243" s="10">
        <f t="shared" si="218"/>
        <v>75.03</v>
      </c>
      <c r="O243" s="10">
        <f t="shared" ref="O243:P249" si="297">C243+F243+I243+L243</f>
        <v>562.70000000000005</v>
      </c>
      <c r="P243" s="23">
        <f t="shared" si="297"/>
        <v>116.92999999999999</v>
      </c>
      <c r="Q243" s="10">
        <f t="shared" si="208"/>
        <v>679.63</v>
      </c>
      <c r="R243" s="73">
        <f t="shared" si="238"/>
        <v>161.56</v>
      </c>
      <c r="S243" s="73">
        <f t="shared" si="239"/>
        <v>14.53</v>
      </c>
      <c r="T243" s="73">
        <f t="shared" si="240"/>
        <v>0</v>
      </c>
      <c r="U243" s="73">
        <f t="shared" si="241"/>
        <v>0</v>
      </c>
      <c r="V243" s="73">
        <f t="shared" si="242"/>
        <v>0</v>
      </c>
      <c r="W243" s="73">
        <f t="shared" si="243"/>
        <v>0</v>
      </c>
      <c r="X243" s="73">
        <f>ROUND(L243*31.82%,2)+0.01</f>
        <v>17.5</v>
      </c>
      <c r="Y243" s="73">
        <f>ROUND(M243*15%,2)+0.01</f>
        <v>3.0199999999999996</v>
      </c>
      <c r="Z243" s="76"/>
      <c r="AA243" s="76"/>
      <c r="AB243" s="76"/>
      <c r="AC243" s="76"/>
      <c r="AD243" s="76"/>
      <c r="AE243" s="76"/>
      <c r="AF243" s="76"/>
      <c r="AG243" s="76"/>
      <c r="AH243" s="76">
        <f>ROUND(C243*25%,2)-0.03</f>
        <v>126.9</v>
      </c>
      <c r="AI243" s="76">
        <f>ROUND(D243*25%,2)-0.01</f>
        <v>24.209999999999997</v>
      </c>
      <c r="AJ243" s="76">
        <f t="shared" si="263"/>
        <v>0</v>
      </c>
      <c r="AK243" s="76">
        <f t="shared" si="264"/>
        <v>0</v>
      </c>
      <c r="AL243" s="76">
        <f t="shared" si="265"/>
        <v>0</v>
      </c>
      <c r="AM243" s="76">
        <f t="shared" si="269"/>
        <v>0</v>
      </c>
      <c r="AN243" s="76">
        <f t="shared" si="266"/>
        <v>13.75</v>
      </c>
      <c r="AO243" s="76">
        <f t="shared" si="267"/>
        <v>5.01</v>
      </c>
    </row>
    <row r="244" spans="1:41" ht="20.100000000000001" customHeight="1">
      <c r="A244" s="19">
        <v>2</v>
      </c>
      <c r="B244" s="20" t="s">
        <v>193</v>
      </c>
      <c r="C244" s="21">
        <v>193.18</v>
      </c>
      <c r="D244" s="21">
        <v>89.07</v>
      </c>
      <c r="E244" s="10">
        <f t="shared" si="294"/>
        <v>282.25</v>
      </c>
      <c r="F244" s="21">
        <v>22.28</v>
      </c>
      <c r="G244" s="42">
        <v>11.17</v>
      </c>
      <c r="H244" s="10">
        <f t="shared" si="295"/>
        <v>33.450000000000003</v>
      </c>
      <c r="I244" s="21">
        <v>0</v>
      </c>
      <c r="J244" s="21">
        <v>0</v>
      </c>
      <c r="K244" s="10">
        <f t="shared" si="296"/>
        <v>0</v>
      </c>
      <c r="L244" s="42">
        <v>7.43</v>
      </c>
      <c r="M244" s="42">
        <v>0</v>
      </c>
      <c r="N244" s="10">
        <f t="shared" si="218"/>
        <v>7.43</v>
      </c>
      <c r="O244" s="10">
        <f t="shared" si="297"/>
        <v>222.89000000000001</v>
      </c>
      <c r="P244" s="23">
        <f t="shared" si="297"/>
        <v>100.24</v>
      </c>
      <c r="Q244" s="10">
        <f t="shared" si="208"/>
        <v>323.13</v>
      </c>
      <c r="R244" s="73">
        <f t="shared" si="238"/>
        <v>61.47</v>
      </c>
      <c r="S244" s="73">
        <f t="shared" si="239"/>
        <v>13.36</v>
      </c>
      <c r="T244" s="73">
        <f t="shared" si="240"/>
        <v>7.09</v>
      </c>
      <c r="U244" s="73">
        <f>ROUND(G244*15%,2)-0.02</f>
        <v>1.66</v>
      </c>
      <c r="V244" s="73">
        <f t="shared" si="242"/>
        <v>0</v>
      </c>
      <c r="W244" s="73">
        <f t="shared" si="243"/>
        <v>0</v>
      </c>
      <c r="X244" s="73">
        <f t="shared" si="244"/>
        <v>2.36</v>
      </c>
      <c r="Y244" s="73">
        <f t="shared" si="245"/>
        <v>0</v>
      </c>
      <c r="Z244" s="76"/>
      <c r="AA244" s="76"/>
      <c r="AB244" s="76"/>
      <c r="AC244" s="76"/>
      <c r="AD244" s="76"/>
      <c r="AE244" s="76"/>
      <c r="AF244" s="76"/>
      <c r="AG244" s="76"/>
      <c r="AH244" s="76">
        <f t="shared" si="262"/>
        <v>48.3</v>
      </c>
      <c r="AI244" s="76">
        <f t="shared" si="268"/>
        <v>22.27</v>
      </c>
      <c r="AJ244" s="76">
        <f>ROUND(F244*25%,2)-0.01</f>
        <v>5.5600000000000005</v>
      </c>
      <c r="AK244" s="76">
        <f t="shared" si="264"/>
        <v>2.79</v>
      </c>
      <c r="AL244" s="76">
        <f t="shared" si="265"/>
        <v>0</v>
      </c>
      <c r="AM244" s="76">
        <f t="shared" si="269"/>
        <v>0</v>
      </c>
      <c r="AN244" s="76">
        <f t="shared" si="266"/>
        <v>1.86</v>
      </c>
      <c r="AO244" s="76">
        <f t="shared" si="267"/>
        <v>0</v>
      </c>
    </row>
    <row r="245" spans="1:41" ht="20.100000000000001" customHeight="1">
      <c r="A245" s="19">
        <v>3</v>
      </c>
      <c r="B245" s="20" t="s">
        <v>194</v>
      </c>
      <c r="C245" s="21">
        <v>59.44</v>
      </c>
      <c r="D245" s="21">
        <v>26.73</v>
      </c>
      <c r="E245" s="10">
        <f t="shared" si="294"/>
        <v>86.17</v>
      </c>
      <c r="F245" s="21">
        <v>13.36</v>
      </c>
      <c r="G245" s="42">
        <v>8.93</v>
      </c>
      <c r="H245" s="10">
        <f t="shared" si="295"/>
        <v>22.29</v>
      </c>
      <c r="I245" s="21">
        <v>0</v>
      </c>
      <c r="J245" s="21">
        <v>0</v>
      </c>
      <c r="K245" s="10">
        <f t="shared" si="296"/>
        <v>0</v>
      </c>
      <c r="L245" s="42">
        <v>7.43</v>
      </c>
      <c r="M245" s="42">
        <v>0</v>
      </c>
      <c r="N245" s="10">
        <f t="shared" si="218"/>
        <v>7.43</v>
      </c>
      <c r="O245" s="10">
        <f t="shared" si="297"/>
        <v>80.22999999999999</v>
      </c>
      <c r="P245" s="23">
        <f t="shared" si="297"/>
        <v>35.659999999999997</v>
      </c>
      <c r="Q245" s="10">
        <f t="shared" si="208"/>
        <v>115.88999999999999</v>
      </c>
      <c r="R245" s="73">
        <f t="shared" si="238"/>
        <v>18.91</v>
      </c>
      <c r="S245" s="73">
        <f t="shared" si="239"/>
        <v>4.01</v>
      </c>
      <c r="T245" s="73">
        <f t="shared" si="240"/>
        <v>4.25</v>
      </c>
      <c r="U245" s="73">
        <f t="shared" si="241"/>
        <v>1.34</v>
      </c>
      <c r="V245" s="73">
        <f t="shared" si="242"/>
        <v>0</v>
      </c>
      <c r="W245" s="73">
        <f t="shared" si="243"/>
        <v>0</v>
      </c>
      <c r="X245" s="73">
        <f t="shared" si="244"/>
        <v>2.36</v>
      </c>
      <c r="Y245" s="73">
        <f t="shared" si="245"/>
        <v>0</v>
      </c>
      <c r="Z245" s="76"/>
      <c r="AA245" s="76"/>
      <c r="AB245" s="76"/>
      <c r="AC245" s="76"/>
      <c r="AD245" s="76"/>
      <c r="AE245" s="76"/>
      <c r="AF245" s="76"/>
      <c r="AG245" s="76"/>
      <c r="AH245" s="76">
        <f t="shared" si="262"/>
        <v>14.86</v>
      </c>
      <c r="AI245" s="76">
        <f t="shared" si="268"/>
        <v>6.68</v>
      </c>
      <c r="AJ245" s="76">
        <f t="shared" si="263"/>
        <v>3.34</v>
      </c>
      <c r="AK245" s="76">
        <f>ROUND(G245*25%,2)+0.01</f>
        <v>2.2399999999999998</v>
      </c>
      <c r="AL245" s="76">
        <f t="shared" si="265"/>
        <v>0</v>
      </c>
      <c r="AM245" s="76">
        <f t="shared" si="269"/>
        <v>0</v>
      </c>
      <c r="AN245" s="76">
        <f t="shared" si="266"/>
        <v>1.86</v>
      </c>
      <c r="AO245" s="76">
        <f t="shared" si="267"/>
        <v>0</v>
      </c>
    </row>
    <row r="246" spans="1:41" ht="20.100000000000001" customHeight="1">
      <c r="A246" s="19">
        <v>4</v>
      </c>
      <c r="B246" s="20" t="s">
        <v>195</v>
      </c>
      <c r="C246" s="21">
        <v>174.6</v>
      </c>
      <c r="D246" s="21">
        <v>29.69</v>
      </c>
      <c r="E246" s="10">
        <f t="shared" si="294"/>
        <v>204.29</v>
      </c>
      <c r="F246" s="21">
        <v>0</v>
      </c>
      <c r="G246" s="42">
        <v>0</v>
      </c>
      <c r="H246" s="10">
        <f t="shared" si="295"/>
        <v>0</v>
      </c>
      <c r="I246" s="21">
        <v>0</v>
      </c>
      <c r="J246" s="21">
        <v>0</v>
      </c>
      <c r="K246" s="10">
        <f t="shared" si="296"/>
        <v>0</v>
      </c>
      <c r="L246" s="42">
        <v>11.14</v>
      </c>
      <c r="M246" s="42">
        <v>7.42</v>
      </c>
      <c r="N246" s="10">
        <f t="shared" si="218"/>
        <v>18.560000000000002</v>
      </c>
      <c r="O246" s="10">
        <f t="shared" si="297"/>
        <v>185.74</v>
      </c>
      <c r="P246" s="23">
        <f t="shared" si="297"/>
        <v>37.11</v>
      </c>
      <c r="Q246" s="10">
        <f t="shared" si="208"/>
        <v>222.85000000000002</v>
      </c>
      <c r="R246" s="73">
        <f t="shared" si="238"/>
        <v>55.56</v>
      </c>
      <c r="S246" s="73">
        <f t="shared" si="239"/>
        <v>4.45</v>
      </c>
      <c r="T246" s="73">
        <f t="shared" si="240"/>
        <v>0</v>
      </c>
      <c r="U246" s="73">
        <f t="shared" si="241"/>
        <v>0</v>
      </c>
      <c r="V246" s="73">
        <f t="shared" si="242"/>
        <v>0</v>
      </c>
      <c r="W246" s="73">
        <f t="shared" si="243"/>
        <v>0</v>
      </c>
      <c r="X246" s="73">
        <f t="shared" si="244"/>
        <v>3.54</v>
      </c>
      <c r="Y246" s="73">
        <f t="shared" si="245"/>
        <v>1.1100000000000001</v>
      </c>
      <c r="Z246" s="76"/>
      <c r="AA246" s="76"/>
      <c r="AB246" s="76"/>
      <c r="AC246" s="76"/>
      <c r="AD246" s="76"/>
      <c r="AE246" s="76"/>
      <c r="AF246" s="76"/>
      <c r="AG246" s="76"/>
      <c r="AH246" s="76">
        <f t="shared" si="262"/>
        <v>43.65</v>
      </c>
      <c r="AI246" s="76">
        <f t="shared" si="268"/>
        <v>7.42</v>
      </c>
      <c r="AJ246" s="76">
        <f t="shared" si="263"/>
        <v>0</v>
      </c>
      <c r="AK246" s="76">
        <f t="shared" si="264"/>
        <v>0</v>
      </c>
      <c r="AL246" s="76">
        <f t="shared" si="265"/>
        <v>0</v>
      </c>
      <c r="AM246" s="76">
        <f t="shared" si="269"/>
        <v>0</v>
      </c>
      <c r="AN246" s="76">
        <f>ROUND(L246*25%,2)-0.03</f>
        <v>2.7600000000000002</v>
      </c>
      <c r="AO246" s="76">
        <f t="shared" si="267"/>
        <v>1.86</v>
      </c>
    </row>
    <row r="247" spans="1:41" ht="20.100000000000001" customHeight="1">
      <c r="A247" s="19">
        <v>5</v>
      </c>
      <c r="B247" s="20" t="s">
        <v>196</v>
      </c>
      <c r="C247" s="21">
        <v>85.45</v>
      </c>
      <c r="D247" s="21">
        <v>25.23</v>
      </c>
      <c r="E247" s="10">
        <f t="shared" si="294"/>
        <v>110.68</v>
      </c>
      <c r="F247" s="21">
        <v>14.82</v>
      </c>
      <c r="G247" s="42">
        <v>3.72</v>
      </c>
      <c r="H247" s="10">
        <f t="shared" si="295"/>
        <v>18.54</v>
      </c>
      <c r="I247" s="21">
        <v>0</v>
      </c>
      <c r="J247" s="21">
        <v>0</v>
      </c>
      <c r="K247" s="10">
        <f t="shared" si="296"/>
        <v>0</v>
      </c>
      <c r="L247" s="42">
        <v>11.14</v>
      </c>
      <c r="M247" s="42">
        <v>7.42</v>
      </c>
      <c r="N247" s="10">
        <f t="shared" si="218"/>
        <v>18.560000000000002</v>
      </c>
      <c r="O247" s="10">
        <f t="shared" si="297"/>
        <v>111.41000000000001</v>
      </c>
      <c r="P247" s="23">
        <f t="shared" si="297"/>
        <v>36.369999999999997</v>
      </c>
      <c r="Q247" s="10">
        <f t="shared" si="208"/>
        <v>147.78</v>
      </c>
      <c r="R247" s="73">
        <f t="shared" si="238"/>
        <v>27.19</v>
      </c>
      <c r="S247" s="73">
        <f t="shared" si="239"/>
        <v>3.78</v>
      </c>
      <c r="T247" s="73">
        <f t="shared" si="240"/>
        <v>4.72</v>
      </c>
      <c r="U247" s="73">
        <f t="shared" si="241"/>
        <v>0.56000000000000005</v>
      </c>
      <c r="V247" s="73">
        <f t="shared" si="242"/>
        <v>0</v>
      </c>
      <c r="W247" s="73">
        <f t="shared" si="243"/>
        <v>0</v>
      </c>
      <c r="X247" s="73">
        <f t="shared" si="244"/>
        <v>3.54</v>
      </c>
      <c r="Y247" s="73">
        <f t="shared" si="245"/>
        <v>1.1100000000000001</v>
      </c>
      <c r="Z247" s="76"/>
      <c r="AA247" s="76"/>
      <c r="AB247" s="76"/>
      <c r="AC247" s="76"/>
      <c r="AD247" s="76"/>
      <c r="AE247" s="76"/>
      <c r="AF247" s="76"/>
      <c r="AG247" s="76"/>
      <c r="AH247" s="76">
        <f t="shared" si="262"/>
        <v>21.36</v>
      </c>
      <c r="AI247" s="76">
        <f t="shared" si="268"/>
        <v>6.31</v>
      </c>
      <c r="AJ247" s="76">
        <f t="shared" si="263"/>
        <v>3.71</v>
      </c>
      <c r="AK247" s="76">
        <f t="shared" si="264"/>
        <v>0.93</v>
      </c>
      <c r="AL247" s="76">
        <f t="shared" si="265"/>
        <v>0</v>
      </c>
      <c r="AM247" s="76">
        <f t="shared" si="269"/>
        <v>0</v>
      </c>
      <c r="AN247" s="76">
        <f t="shared" si="266"/>
        <v>2.79</v>
      </c>
      <c r="AO247" s="76">
        <f>ROUND(M247*25%,2)-0.02</f>
        <v>1.84</v>
      </c>
    </row>
    <row r="248" spans="1:41" ht="20.100000000000001" customHeight="1">
      <c r="A248" s="19">
        <v>6</v>
      </c>
      <c r="B248" s="20" t="s">
        <v>197</v>
      </c>
      <c r="C248" s="21">
        <v>86.19</v>
      </c>
      <c r="D248" s="21">
        <v>18.559999999999999</v>
      </c>
      <c r="E248" s="10">
        <f t="shared" si="294"/>
        <v>104.75</v>
      </c>
      <c r="F248" s="21">
        <v>14.11</v>
      </c>
      <c r="G248" s="42">
        <v>11.17</v>
      </c>
      <c r="H248" s="10">
        <f t="shared" si="295"/>
        <v>25.28</v>
      </c>
      <c r="I248" s="21">
        <v>0</v>
      </c>
      <c r="J248" s="21">
        <v>0</v>
      </c>
      <c r="K248" s="10">
        <f t="shared" si="296"/>
        <v>0</v>
      </c>
      <c r="L248" s="42">
        <v>0</v>
      </c>
      <c r="M248" s="42">
        <v>0</v>
      </c>
      <c r="N248" s="10">
        <f t="shared" si="218"/>
        <v>0</v>
      </c>
      <c r="O248" s="10">
        <f t="shared" si="297"/>
        <v>100.3</v>
      </c>
      <c r="P248" s="23">
        <f t="shared" si="297"/>
        <v>29.729999999999997</v>
      </c>
      <c r="Q248" s="10">
        <f t="shared" si="208"/>
        <v>130.03</v>
      </c>
      <c r="R248" s="73">
        <f t="shared" si="238"/>
        <v>27.43</v>
      </c>
      <c r="S248" s="73">
        <f t="shared" si="239"/>
        <v>2.78</v>
      </c>
      <c r="T248" s="73">
        <f t="shared" si="240"/>
        <v>4.49</v>
      </c>
      <c r="U248" s="73">
        <f t="shared" si="241"/>
        <v>1.68</v>
      </c>
      <c r="V248" s="73">
        <f t="shared" si="242"/>
        <v>0</v>
      </c>
      <c r="W248" s="73">
        <f t="shared" si="243"/>
        <v>0</v>
      </c>
      <c r="X248" s="73">
        <f t="shared" si="244"/>
        <v>0</v>
      </c>
      <c r="Y248" s="73">
        <f t="shared" si="245"/>
        <v>0</v>
      </c>
      <c r="Z248" s="76"/>
      <c r="AA248" s="76"/>
      <c r="AB248" s="76"/>
      <c r="AC248" s="76"/>
      <c r="AD248" s="76"/>
      <c r="AE248" s="76"/>
      <c r="AF248" s="76"/>
      <c r="AG248" s="76"/>
      <c r="AH248" s="76">
        <f t="shared" si="262"/>
        <v>21.55</v>
      </c>
      <c r="AI248" s="76">
        <f t="shared" si="268"/>
        <v>4.6399999999999997</v>
      </c>
      <c r="AJ248" s="76">
        <f t="shared" si="263"/>
        <v>3.53</v>
      </c>
      <c r="AK248" s="76">
        <f t="shared" si="264"/>
        <v>2.79</v>
      </c>
      <c r="AL248" s="76">
        <f t="shared" si="265"/>
        <v>0</v>
      </c>
      <c r="AM248" s="76">
        <f t="shared" si="269"/>
        <v>0</v>
      </c>
      <c r="AN248" s="76">
        <f t="shared" si="266"/>
        <v>0</v>
      </c>
      <c r="AO248" s="76">
        <f t="shared" si="267"/>
        <v>0</v>
      </c>
    </row>
    <row r="249" spans="1:41" ht="20.100000000000001" customHeight="1">
      <c r="A249" s="19">
        <v>7</v>
      </c>
      <c r="B249" s="20" t="s">
        <v>198</v>
      </c>
      <c r="C249" s="21">
        <v>83.21</v>
      </c>
      <c r="D249" s="21">
        <v>11.13</v>
      </c>
      <c r="E249" s="10">
        <f t="shared" si="294"/>
        <v>94.339999999999989</v>
      </c>
      <c r="F249" s="21">
        <v>0</v>
      </c>
      <c r="G249" s="42">
        <v>0</v>
      </c>
      <c r="H249" s="10">
        <f t="shared" si="295"/>
        <v>0</v>
      </c>
      <c r="I249" s="21">
        <v>0</v>
      </c>
      <c r="J249" s="21">
        <v>0</v>
      </c>
      <c r="K249" s="10">
        <f t="shared" si="296"/>
        <v>0</v>
      </c>
      <c r="L249" s="42">
        <v>0</v>
      </c>
      <c r="M249" s="42">
        <v>0</v>
      </c>
      <c r="N249" s="10">
        <f t="shared" si="218"/>
        <v>0</v>
      </c>
      <c r="O249" s="10">
        <f t="shared" si="297"/>
        <v>83.21</v>
      </c>
      <c r="P249" s="23">
        <f t="shared" si="297"/>
        <v>11.13</v>
      </c>
      <c r="Q249" s="10">
        <f t="shared" ref="Q249:Q297" si="298">O249+P249</f>
        <v>94.339999999999989</v>
      </c>
      <c r="R249" s="73">
        <f t="shared" si="238"/>
        <v>26.48</v>
      </c>
      <c r="S249" s="73">
        <f t="shared" si="239"/>
        <v>1.67</v>
      </c>
      <c r="T249" s="73">
        <f t="shared" si="240"/>
        <v>0</v>
      </c>
      <c r="U249" s="73">
        <f t="shared" si="241"/>
        <v>0</v>
      </c>
      <c r="V249" s="73">
        <f t="shared" si="242"/>
        <v>0</v>
      </c>
      <c r="W249" s="73">
        <f t="shared" si="243"/>
        <v>0</v>
      </c>
      <c r="X249" s="73">
        <f t="shared" si="244"/>
        <v>0</v>
      </c>
      <c r="Y249" s="73">
        <f t="shared" si="245"/>
        <v>0</v>
      </c>
      <c r="Z249" s="76"/>
      <c r="AA249" s="76"/>
      <c r="AB249" s="76"/>
      <c r="AC249" s="76"/>
      <c r="AD249" s="76"/>
      <c r="AE249" s="76"/>
      <c r="AF249" s="76"/>
      <c r="AG249" s="76"/>
      <c r="AH249" s="76">
        <f t="shared" si="262"/>
        <v>20.8</v>
      </c>
      <c r="AI249" s="76">
        <f t="shared" si="268"/>
        <v>2.78</v>
      </c>
      <c r="AJ249" s="76">
        <f t="shared" si="263"/>
        <v>0</v>
      </c>
      <c r="AK249" s="76">
        <f t="shared" si="264"/>
        <v>0</v>
      </c>
      <c r="AL249" s="76">
        <f t="shared" si="265"/>
        <v>0</v>
      </c>
      <c r="AM249" s="76">
        <f t="shared" si="269"/>
        <v>0</v>
      </c>
      <c r="AN249" s="76">
        <f t="shared" si="266"/>
        <v>0</v>
      </c>
      <c r="AO249" s="76">
        <f t="shared" si="267"/>
        <v>0</v>
      </c>
    </row>
    <row r="250" spans="1:41" s="29" customFormat="1" ht="20.100000000000001" customHeight="1">
      <c r="A250" s="26"/>
      <c r="B250" s="27" t="s">
        <v>192</v>
      </c>
      <c r="C250" s="28">
        <f>SUM(C243:C249)</f>
        <v>1189.7900000000002</v>
      </c>
      <c r="D250" s="28">
        <f t="shared" ref="D250:AO250" si="299">SUM(D243:D249)</f>
        <v>297.28999999999996</v>
      </c>
      <c r="E250" s="28">
        <f t="shared" si="299"/>
        <v>1487.08</v>
      </c>
      <c r="F250" s="28">
        <f t="shared" si="299"/>
        <v>64.569999999999993</v>
      </c>
      <c r="G250" s="28">
        <f t="shared" si="299"/>
        <v>34.99</v>
      </c>
      <c r="H250" s="28">
        <f t="shared" si="299"/>
        <v>99.56</v>
      </c>
      <c r="I250" s="28">
        <f t="shared" si="299"/>
        <v>0</v>
      </c>
      <c r="J250" s="28">
        <f t="shared" si="299"/>
        <v>0</v>
      </c>
      <c r="K250" s="28">
        <f t="shared" si="299"/>
        <v>0</v>
      </c>
      <c r="L250" s="28">
        <f t="shared" si="299"/>
        <v>92.12</v>
      </c>
      <c r="M250" s="28">
        <f t="shared" si="299"/>
        <v>34.89</v>
      </c>
      <c r="N250" s="28">
        <f t="shared" si="299"/>
        <v>127.01000000000002</v>
      </c>
      <c r="O250" s="28">
        <f t="shared" si="299"/>
        <v>1346.48</v>
      </c>
      <c r="P250" s="28">
        <f t="shared" si="299"/>
        <v>367.17</v>
      </c>
      <c r="Q250" s="28">
        <f t="shared" si="299"/>
        <v>1713.6499999999999</v>
      </c>
      <c r="R250" s="28">
        <f t="shared" si="299"/>
        <v>378.6</v>
      </c>
      <c r="S250" s="28">
        <f t="shared" si="299"/>
        <v>44.580000000000005</v>
      </c>
      <c r="T250" s="28">
        <f t="shared" si="299"/>
        <v>20.549999999999997</v>
      </c>
      <c r="U250" s="28">
        <f t="shared" si="299"/>
        <v>5.24</v>
      </c>
      <c r="V250" s="28">
        <f t="shared" si="299"/>
        <v>0</v>
      </c>
      <c r="W250" s="28">
        <f t="shared" si="299"/>
        <v>0</v>
      </c>
      <c r="X250" s="28">
        <f t="shared" si="299"/>
        <v>29.299999999999997</v>
      </c>
      <c r="Y250" s="28">
        <f t="shared" si="299"/>
        <v>5.24</v>
      </c>
      <c r="Z250" s="28">
        <f t="shared" si="299"/>
        <v>0</v>
      </c>
      <c r="AA250" s="28">
        <f t="shared" si="299"/>
        <v>0</v>
      </c>
      <c r="AB250" s="28">
        <f t="shared" si="299"/>
        <v>0</v>
      </c>
      <c r="AC250" s="28">
        <f t="shared" si="299"/>
        <v>0</v>
      </c>
      <c r="AD250" s="28">
        <f t="shared" si="299"/>
        <v>0</v>
      </c>
      <c r="AE250" s="28">
        <f t="shared" si="299"/>
        <v>0</v>
      </c>
      <c r="AF250" s="28">
        <f t="shared" si="299"/>
        <v>0</v>
      </c>
      <c r="AG250" s="28">
        <f t="shared" si="299"/>
        <v>0</v>
      </c>
      <c r="AH250" s="28">
        <f t="shared" si="299"/>
        <v>297.42</v>
      </c>
      <c r="AI250" s="28">
        <f t="shared" si="299"/>
        <v>74.31</v>
      </c>
      <c r="AJ250" s="28">
        <f t="shared" si="299"/>
        <v>16.14</v>
      </c>
      <c r="AK250" s="28">
        <f t="shared" si="299"/>
        <v>8.75</v>
      </c>
      <c r="AL250" s="28">
        <f t="shared" si="299"/>
        <v>0</v>
      </c>
      <c r="AM250" s="28">
        <f t="shared" si="299"/>
        <v>0</v>
      </c>
      <c r="AN250" s="28">
        <f t="shared" si="299"/>
        <v>23.02</v>
      </c>
      <c r="AO250" s="28">
        <f t="shared" si="299"/>
        <v>8.7100000000000009</v>
      </c>
    </row>
    <row r="251" spans="1:41" ht="20.100000000000001" customHeight="1">
      <c r="A251" s="19">
        <v>8</v>
      </c>
      <c r="B251" s="20" t="s">
        <v>199</v>
      </c>
      <c r="C251" s="21">
        <v>531.24</v>
      </c>
      <c r="D251" s="21">
        <v>111.34</v>
      </c>
      <c r="E251" s="10">
        <f t="shared" ref="E251:E254" si="300">C251+D251</f>
        <v>642.58000000000004</v>
      </c>
      <c r="F251" s="21">
        <v>0</v>
      </c>
      <c r="G251" s="42">
        <v>0</v>
      </c>
      <c r="H251" s="10">
        <f t="shared" ref="H251:H254" si="301">F251+G251</f>
        <v>0</v>
      </c>
      <c r="I251" s="21">
        <v>0</v>
      </c>
      <c r="J251" s="21">
        <v>0</v>
      </c>
      <c r="K251" s="10">
        <f t="shared" si="296"/>
        <v>0</v>
      </c>
      <c r="L251" s="42">
        <v>22.29</v>
      </c>
      <c r="M251" s="42">
        <v>7.42</v>
      </c>
      <c r="N251" s="10">
        <f t="shared" si="218"/>
        <v>29.71</v>
      </c>
      <c r="O251" s="10">
        <f t="shared" ref="O251:P254" si="302">C251+F251+I251+L251</f>
        <v>553.53</v>
      </c>
      <c r="P251" s="23">
        <f t="shared" si="302"/>
        <v>118.76</v>
      </c>
      <c r="Q251" s="10">
        <f t="shared" si="298"/>
        <v>672.29</v>
      </c>
      <c r="R251" s="73">
        <f t="shared" si="238"/>
        <v>169.04</v>
      </c>
      <c r="S251" s="73">
        <f t="shared" si="239"/>
        <v>16.7</v>
      </c>
      <c r="T251" s="73">
        <f t="shared" si="240"/>
        <v>0</v>
      </c>
      <c r="U251" s="73">
        <f t="shared" si="241"/>
        <v>0</v>
      </c>
      <c r="V251" s="73">
        <f t="shared" si="242"/>
        <v>0</v>
      </c>
      <c r="W251" s="73">
        <f t="shared" si="243"/>
        <v>0</v>
      </c>
      <c r="X251" s="73">
        <f t="shared" si="244"/>
        <v>7.09</v>
      </c>
      <c r="Y251" s="73">
        <f t="shared" si="245"/>
        <v>1.1100000000000001</v>
      </c>
      <c r="Z251" s="76"/>
      <c r="AA251" s="76"/>
      <c r="AB251" s="76"/>
      <c r="AC251" s="76"/>
      <c r="AD251" s="76"/>
      <c r="AE251" s="76"/>
      <c r="AF251" s="76"/>
      <c r="AG251" s="76"/>
      <c r="AH251" s="76">
        <f t="shared" si="262"/>
        <v>132.81</v>
      </c>
      <c r="AI251" s="76">
        <f t="shared" si="268"/>
        <v>27.84</v>
      </c>
      <c r="AJ251" s="76">
        <f t="shared" si="263"/>
        <v>0</v>
      </c>
      <c r="AK251" s="76">
        <f t="shared" si="264"/>
        <v>0</v>
      </c>
      <c r="AL251" s="76">
        <f t="shared" si="265"/>
        <v>0</v>
      </c>
      <c r="AM251" s="76">
        <f t="shared" si="269"/>
        <v>0</v>
      </c>
      <c r="AN251" s="76">
        <f t="shared" si="266"/>
        <v>5.57</v>
      </c>
      <c r="AO251" s="76">
        <f t="shared" si="267"/>
        <v>1.86</v>
      </c>
    </row>
    <row r="252" spans="1:41" ht="20.100000000000001" customHeight="1">
      <c r="A252" s="19">
        <v>9</v>
      </c>
      <c r="B252" s="20" t="s">
        <v>200</v>
      </c>
      <c r="C252" s="21">
        <v>74.3</v>
      </c>
      <c r="D252" s="21">
        <v>22.27</v>
      </c>
      <c r="E252" s="10">
        <f t="shared" si="300"/>
        <v>96.57</v>
      </c>
      <c r="F252" s="21">
        <v>29.71</v>
      </c>
      <c r="G252" s="42">
        <v>11.17</v>
      </c>
      <c r="H252" s="10">
        <f t="shared" si="301"/>
        <v>40.880000000000003</v>
      </c>
      <c r="I252" s="21">
        <v>0</v>
      </c>
      <c r="J252" s="21">
        <v>0</v>
      </c>
      <c r="K252" s="10">
        <f t="shared" si="296"/>
        <v>0</v>
      </c>
      <c r="L252" s="42">
        <v>0</v>
      </c>
      <c r="M252" s="42">
        <v>0</v>
      </c>
      <c r="N252" s="10">
        <f t="shared" si="218"/>
        <v>0</v>
      </c>
      <c r="O252" s="10">
        <f t="shared" si="302"/>
        <v>104.00999999999999</v>
      </c>
      <c r="P252" s="23">
        <f t="shared" si="302"/>
        <v>33.44</v>
      </c>
      <c r="Q252" s="10">
        <f t="shared" si="298"/>
        <v>137.44999999999999</v>
      </c>
      <c r="R252" s="73">
        <f t="shared" si="238"/>
        <v>23.64</v>
      </c>
      <c r="S252" s="73">
        <f t="shared" si="239"/>
        <v>3.34</v>
      </c>
      <c r="T252" s="73">
        <f t="shared" si="240"/>
        <v>9.4499999999999993</v>
      </c>
      <c r="U252" s="73">
        <f t="shared" si="241"/>
        <v>1.68</v>
      </c>
      <c r="V252" s="73">
        <f t="shared" si="242"/>
        <v>0</v>
      </c>
      <c r="W252" s="73">
        <f t="shared" si="243"/>
        <v>0</v>
      </c>
      <c r="X252" s="73">
        <f t="shared" si="244"/>
        <v>0</v>
      </c>
      <c r="Y252" s="73">
        <f t="shared" si="245"/>
        <v>0</v>
      </c>
      <c r="Z252" s="76"/>
      <c r="AA252" s="76"/>
      <c r="AB252" s="76"/>
      <c r="AC252" s="76"/>
      <c r="AD252" s="76"/>
      <c r="AE252" s="76"/>
      <c r="AF252" s="76"/>
      <c r="AG252" s="76"/>
      <c r="AH252" s="76">
        <f t="shared" si="262"/>
        <v>18.579999999999998</v>
      </c>
      <c r="AI252" s="76">
        <f t="shared" si="268"/>
        <v>5.57</v>
      </c>
      <c r="AJ252" s="76">
        <f t="shared" si="263"/>
        <v>7.43</v>
      </c>
      <c r="AK252" s="76">
        <f t="shared" si="264"/>
        <v>2.79</v>
      </c>
      <c r="AL252" s="76">
        <f t="shared" si="265"/>
        <v>0</v>
      </c>
      <c r="AM252" s="76">
        <f t="shared" si="269"/>
        <v>0</v>
      </c>
      <c r="AN252" s="76">
        <f t="shared" si="266"/>
        <v>0</v>
      </c>
      <c r="AO252" s="76">
        <f t="shared" si="267"/>
        <v>0</v>
      </c>
    </row>
    <row r="253" spans="1:41" ht="20.100000000000001" customHeight="1">
      <c r="A253" s="19">
        <v>10</v>
      </c>
      <c r="B253" s="20" t="s">
        <v>201</v>
      </c>
      <c r="C253" s="21">
        <v>254.25</v>
      </c>
      <c r="D253" s="21">
        <v>74.89</v>
      </c>
      <c r="E253" s="10">
        <f t="shared" si="300"/>
        <v>329.14</v>
      </c>
      <c r="F253" s="21">
        <v>39.409999999999997</v>
      </c>
      <c r="G253" s="68">
        <v>20.12</v>
      </c>
      <c r="H253" s="10">
        <f t="shared" si="301"/>
        <v>59.53</v>
      </c>
      <c r="I253" s="21">
        <v>0</v>
      </c>
      <c r="J253" s="21">
        <v>0</v>
      </c>
      <c r="K253" s="10">
        <f t="shared" si="296"/>
        <v>0</v>
      </c>
      <c r="L253" s="68">
        <v>22.31</v>
      </c>
      <c r="M253" s="68">
        <v>22.26</v>
      </c>
      <c r="N253" s="10">
        <f t="shared" si="218"/>
        <v>44.57</v>
      </c>
      <c r="O253" s="10">
        <f t="shared" si="302"/>
        <v>315.96999999999997</v>
      </c>
      <c r="P253" s="23">
        <f t="shared" si="302"/>
        <v>117.27000000000001</v>
      </c>
      <c r="Q253" s="10">
        <f t="shared" si="298"/>
        <v>433.24</v>
      </c>
      <c r="R253" s="73">
        <f t="shared" si="238"/>
        <v>80.900000000000006</v>
      </c>
      <c r="S253" s="73">
        <f t="shared" si="239"/>
        <v>11.23</v>
      </c>
      <c r="T253" s="73">
        <f t="shared" si="240"/>
        <v>12.54</v>
      </c>
      <c r="U253" s="73">
        <f>ROUND(G253*15%,2)</f>
        <v>3.02</v>
      </c>
      <c r="V253" s="73">
        <f t="shared" si="242"/>
        <v>0</v>
      </c>
      <c r="W253" s="73">
        <f t="shared" si="243"/>
        <v>0</v>
      </c>
      <c r="X253" s="73">
        <f t="shared" si="244"/>
        <v>7.1</v>
      </c>
      <c r="Y253" s="73">
        <f t="shared" si="245"/>
        <v>3.34</v>
      </c>
      <c r="Z253" s="76"/>
      <c r="AA253" s="76"/>
      <c r="AB253" s="76"/>
      <c r="AC253" s="76"/>
      <c r="AD253" s="76"/>
      <c r="AE253" s="76"/>
      <c r="AF253" s="76"/>
      <c r="AG253" s="76"/>
      <c r="AH253" s="76">
        <f t="shared" si="262"/>
        <v>63.56</v>
      </c>
      <c r="AI253" s="76">
        <f t="shared" si="268"/>
        <v>18.72</v>
      </c>
      <c r="AJ253" s="76">
        <f t="shared" si="263"/>
        <v>9.85</v>
      </c>
      <c r="AK253" s="76">
        <f t="shared" si="264"/>
        <v>5.03</v>
      </c>
      <c r="AL253" s="76">
        <f t="shared" si="265"/>
        <v>0</v>
      </c>
      <c r="AM253" s="76">
        <f t="shared" si="269"/>
        <v>0</v>
      </c>
      <c r="AN253" s="76">
        <f t="shared" si="266"/>
        <v>5.58</v>
      </c>
      <c r="AO253" s="76">
        <f t="shared" si="267"/>
        <v>5.57</v>
      </c>
    </row>
    <row r="254" spans="1:41" ht="20.100000000000001" customHeight="1">
      <c r="A254" s="19">
        <v>11</v>
      </c>
      <c r="B254" s="20" t="s">
        <v>202</v>
      </c>
      <c r="C254" s="21">
        <v>69.099999999999994</v>
      </c>
      <c r="D254" s="21">
        <v>27.45</v>
      </c>
      <c r="E254" s="10">
        <f t="shared" si="300"/>
        <v>96.55</v>
      </c>
      <c r="F254" s="21">
        <v>0</v>
      </c>
      <c r="G254" s="42">
        <v>0</v>
      </c>
      <c r="H254" s="10">
        <f t="shared" si="301"/>
        <v>0</v>
      </c>
      <c r="I254" s="21">
        <v>0</v>
      </c>
      <c r="J254" s="21">
        <v>0</v>
      </c>
      <c r="K254" s="10">
        <f t="shared" si="296"/>
        <v>0</v>
      </c>
      <c r="L254" s="42">
        <v>0</v>
      </c>
      <c r="M254" s="42">
        <v>0</v>
      </c>
      <c r="N254" s="10">
        <f t="shared" si="218"/>
        <v>0</v>
      </c>
      <c r="O254" s="10">
        <f t="shared" si="302"/>
        <v>69.099999999999994</v>
      </c>
      <c r="P254" s="23">
        <f t="shared" si="302"/>
        <v>27.45</v>
      </c>
      <c r="Q254" s="10">
        <f t="shared" si="298"/>
        <v>96.55</v>
      </c>
      <c r="R254" s="73">
        <f t="shared" si="238"/>
        <v>21.99</v>
      </c>
      <c r="S254" s="73">
        <f t="shared" si="239"/>
        <v>4.12</v>
      </c>
      <c r="T254" s="73">
        <f t="shared" si="240"/>
        <v>0</v>
      </c>
      <c r="U254" s="73">
        <f t="shared" si="241"/>
        <v>0</v>
      </c>
      <c r="V254" s="73">
        <f t="shared" si="242"/>
        <v>0</v>
      </c>
      <c r="W254" s="73">
        <f t="shared" si="243"/>
        <v>0</v>
      </c>
      <c r="X254" s="73">
        <f t="shared" si="244"/>
        <v>0</v>
      </c>
      <c r="Y254" s="73">
        <f t="shared" si="245"/>
        <v>0</v>
      </c>
      <c r="Z254" s="76"/>
      <c r="AA254" s="76"/>
      <c r="AB254" s="76"/>
      <c r="AC254" s="76"/>
      <c r="AD254" s="76"/>
      <c r="AE254" s="76"/>
      <c r="AF254" s="76"/>
      <c r="AG254" s="76"/>
      <c r="AH254" s="76">
        <f t="shared" si="262"/>
        <v>17.28</v>
      </c>
      <c r="AI254" s="76">
        <f t="shared" si="268"/>
        <v>6.86</v>
      </c>
      <c r="AJ254" s="76">
        <f t="shared" si="263"/>
        <v>0</v>
      </c>
      <c r="AK254" s="76">
        <f t="shared" si="264"/>
        <v>0</v>
      </c>
      <c r="AL254" s="76">
        <f t="shared" si="265"/>
        <v>0</v>
      </c>
      <c r="AM254" s="76">
        <f t="shared" si="269"/>
        <v>0</v>
      </c>
      <c r="AN254" s="76">
        <f t="shared" si="266"/>
        <v>0</v>
      </c>
      <c r="AO254" s="76">
        <f t="shared" si="267"/>
        <v>0</v>
      </c>
    </row>
    <row r="255" spans="1:41" s="29" customFormat="1" ht="20.100000000000001" customHeight="1">
      <c r="A255" s="26"/>
      <c r="B255" s="27" t="s">
        <v>199</v>
      </c>
      <c r="C255" s="28">
        <f>+C251+C252+C253+C254</f>
        <v>928.89</v>
      </c>
      <c r="D255" s="28">
        <f t="shared" ref="D255:AO255" si="303">+D251+D252+D253+D254</f>
        <v>235.95</v>
      </c>
      <c r="E255" s="28">
        <f t="shared" si="303"/>
        <v>1164.8399999999999</v>
      </c>
      <c r="F255" s="28">
        <f t="shared" si="303"/>
        <v>69.12</v>
      </c>
      <c r="G255" s="28">
        <f t="shared" si="303"/>
        <v>31.29</v>
      </c>
      <c r="H255" s="28">
        <f t="shared" si="303"/>
        <v>100.41</v>
      </c>
      <c r="I255" s="28">
        <f t="shared" si="303"/>
        <v>0</v>
      </c>
      <c r="J255" s="28">
        <f t="shared" si="303"/>
        <v>0</v>
      </c>
      <c r="K255" s="28">
        <f t="shared" si="303"/>
        <v>0</v>
      </c>
      <c r="L255" s="28">
        <f t="shared" si="303"/>
        <v>44.599999999999994</v>
      </c>
      <c r="M255" s="28">
        <f t="shared" si="303"/>
        <v>29.68</v>
      </c>
      <c r="N255" s="28">
        <f t="shared" si="303"/>
        <v>74.28</v>
      </c>
      <c r="O255" s="28">
        <f t="shared" si="303"/>
        <v>1042.6099999999999</v>
      </c>
      <c r="P255" s="28">
        <f t="shared" si="303"/>
        <v>296.92</v>
      </c>
      <c r="Q255" s="28">
        <f t="shared" si="303"/>
        <v>1339.53</v>
      </c>
      <c r="R255" s="28">
        <f t="shared" si="303"/>
        <v>295.57000000000005</v>
      </c>
      <c r="S255" s="28">
        <f t="shared" si="303"/>
        <v>35.39</v>
      </c>
      <c r="T255" s="28">
        <f t="shared" si="303"/>
        <v>21.99</v>
      </c>
      <c r="U255" s="28">
        <f t="shared" si="303"/>
        <v>4.7</v>
      </c>
      <c r="V255" s="28">
        <f t="shared" si="303"/>
        <v>0</v>
      </c>
      <c r="W255" s="28">
        <f t="shared" si="303"/>
        <v>0</v>
      </c>
      <c r="X255" s="28">
        <f t="shared" si="303"/>
        <v>14.19</v>
      </c>
      <c r="Y255" s="28">
        <f t="shared" si="303"/>
        <v>4.45</v>
      </c>
      <c r="Z255" s="28">
        <f t="shared" si="303"/>
        <v>0</v>
      </c>
      <c r="AA255" s="28">
        <f t="shared" si="303"/>
        <v>0</v>
      </c>
      <c r="AB255" s="28">
        <f t="shared" si="303"/>
        <v>0</v>
      </c>
      <c r="AC255" s="28">
        <f t="shared" si="303"/>
        <v>0</v>
      </c>
      <c r="AD255" s="28">
        <f t="shared" si="303"/>
        <v>0</v>
      </c>
      <c r="AE255" s="28">
        <f t="shared" si="303"/>
        <v>0</v>
      </c>
      <c r="AF255" s="28">
        <f t="shared" si="303"/>
        <v>0</v>
      </c>
      <c r="AG255" s="28">
        <f t="shared" si="303"/>
        <v>0</v>
      </c>
      <c r="AH255" s="28">
        <f t="shared" si="303"/>
        <v>232.23</v>
      </c>
      <c r="AI255" s="28">
        <f t="shared" si="303"/>
        <v>58.989999999999995</v>
      </c>
      <c r="AJ255" s="28">
        <f t="shared" si="303"/>
        <v>17.28</v>
      </c>
      <c r="AK255" s="28">
        <f t="shared" si="303"/>
        <v>7.82</v>
      </c>
      <c r="AL255" s="28">
        <f t="shared" si="303"/>
        <v>0</v>
      </c>
      <c r="AM255" s="28">
        <f t="shared" si="303"/>
        <v>0</v>
      </c>
      <c r="AN255" s="28">
        <f t="shared" si="303"/>
        <v>11.15</v>
      </c>
      <c r="AO255" s="28">
        <f t="shared" si="303"/>
        <v>7.4300000000000006</v>
      </c>
    </row>
    <row r="256" spans="1:41" ht="20.100000000000001" customHeight="1">
      <c r="A256" s="19">
        <v>13</v>
      </c>
      <c r="B256" s="20" t="s">
        <v>203</v>
      </c>
      <c r="C256" s="21">
        <v>397.5</v>
      </c>
      <c r="D256" s="21">
        <v>106.14</v>
      </c>
      <c r="E256" s="10">
        <f t="shared" ref="E256:E257" si="304">C256+D256</f>
        <v>503.64</v>
      </c>
      <c r="F256" s="21">
        <v>0</v>
      </c>
      <c r="G256" s="42">
        <v>0</v>
      </c>
      <c r="H256" s="10">
        <f t="shared" ref="H256:H257" si="305">F256+G256</f>
        <v>0</v>
      </c>
      <c r="I256" s="21">
        <v>0</v>
      </c>
      <c r="J256" s="21">
        <v>0</v>
      </c>
      <c r="K256" s="10">
        <f t="shared" si="296"/>
        <v>0</v>
      </c>
      <c r="L256" s="42">
        <v>43.07</v>
      </c>
      <c r="M256" s="42">
        <v>23.75</v>
      </c>
      <c r="N256" s="10">
        <f t="shared" si="218"/>
        <v>66.819999999999993</v>
      </c>
      <c r="O256" s="10">
        <f>C256+F256+I256+L256</f>
        <v>440.57</v>
      </c>
      <c r="P256" s="23">
        <f>D256+G256+J256+M256</f>
        <v>129.88999999999999</v>
      </c>
      <c r="Q256" s="10">
        <f t="shared" si="298"/>
        <v>570.46</v>
      </c>
      <c r="R256" s="73">
        <f t="shared" si="238"/>
        <v>126.48</v>
      </c>
      <c r="S256" s="73">
        <f t="shared" si="239"/>
        <v>15.92</v>
      </c>
      <c r="T256" s="73">
        <f t="shared" si="240"/>
        <v>0</v>
      </c>
      <c r="U256" s="73">
        <f t="shared" si="241"/>
        <v>0</v>
      </c>
      <c r="V256" s="73">
        <f t="shared" si="242"/>
        <v>0</v>
      </c>
      <c r="W256" s="73">
        <f t="shared" si="243"/>
        <v>0</v>
      </c>
      <c r="X256" s="73">
        <f t="shared" si="244"/>
        <v>13.7</v>
      </c>
      <c r="Y256" s="73">
        <f t="shared" si="245"/>
        <v>3.56</v>
      </c>
      <c r="Z256" s="76"/>
      <c r="AA256" s="76"/>
      <c r="AB256" s="76"/>
      <c r="AC256" s="76"/>
      <c r="AD256" s="76"/>
      <c r="AE256" s="76"/>
      <c r="AF256" s="76"/>
      <c r="AG256" s="76"/>
      <c r="AH256" s="76">
        <f t="shared" si="262"/>
        <v>99.38</v>
      </c>
      <c r="AI256" s="76">
        <f t="shared" si="268"/>
        <v>26.54</v>
      </c>
      <c r="AJ256" s="76">
        <f t="shared" si="263"/>
        <v>0</v>
      </c>
      <c r="AK256" s="76">
        <f t="shared" si="264"/>
        <v>0</v>
      </c>
      <c r="AL256" s="76">
        <f t="shared" si="265"/>
        <v>0</v>
      </c>
      <c r="AM256" s="76">
        <f t="shared" si="269"/>
        <v>0</v>
      </c>
      <c r="AN256" s="76">
        <f t="shared" si="266"/>
        <v>10.77</v>
      </c>
      <c r="AO256" s="76">
        <f t="shared" si="267"/>
        <v>5.94</v>
      </c>
    </row>
    <row r="257" spans="1:41" ht="20.100000000000001" customHeight="1">
      <c r="A257" s="19">
        <v>14</v>
      </c>
      <c r="B257" s="20" t="s">
        <v>204</v>
      </c>
      <c r="C257" s="21">
        <v>37.15</v>
      </c>
      <c r="D257" s="21">
        <v>11.14</v>
      </c>
      <c r="E257" s="10">
        <f t="shared" si="304"/>
        <v>48.29</v>
      </c>
      <c r="F257" s="21">
        <v>0</v>
      </c>
      <c r="G257" s="42">
        <v>0</v>
      </c>
      <c r="H257" s="10">
        <f t="shared" si="305"/>
        <v>0</v>
      </c>
      <c r="I257" s="21">
        <v>0</v>
      </c>
      <c r="J257" s="21">
        <v>0</v>
      </c>
      <c r="K257" s="10">
        <f t="shared" si="296"/>
        <v>0</v>
      </c>
      <c r="L257" s="42">
        <v>0</v>
      </c>
      <c r="M257" s="42">
        <v>0</v>
      </c>
      <c r="N257" s="10">
        <f t="shared" si="218"/>
        <v>0</v>
      </c>
      <c r="O257" s="10">
        <f>C257+F257+I257+L257</f>
        <v>37.15</v>
      </c>
      <c r="P257" s="23">
        <f>D257+G257+J257+M257</f>
        <v>11.14</v>
      </c>
      <c r="Q257" s="10">
        <f t="shared" si="298"/>
        <v>48.29</v>
      </c>
      <c r="R257" s="73">
        <f t="shared" si="238"/>
        <v>11.82</v>
      </c>
      <c r="S257" s="73">
        <f t="shared" si="239"/>
        <v>1.67</v>
      </c>
      <c r="T257" s="73">
        <f t="shared" si="240"/>
        <v>0</v>
      </c>
      <c r="U257" s="73">
        <f t="shared" si="241"/>
        <v>0</v>
      </c>
      <c r="V257" s="73">
        <f t="shared" si="242"/>
        <v>0</v>
      </c>
      <c r="W257" s="73">
        <f t="shared" si="243"/>
        <v>0</v>
      </c>
      <c r="X257" s="73">
        <f t="shared" si="244"/>
        <v>0</v>
      </c>
      <c r="Y257" s="73">
        <f t="shared" si="245"/>
        <v>0</v>
      </c>
      <c r="Z257" s="76"/>
      <c r="AA257" s="76"/>
      <c r="AB257" s="76"/>
      <c r="AC257" s="76"/>
      <c r="AD257" s="76"/>
      <c r="AE257" s="76"/>
      <c r="AF257" s="76"/>
      <c r="AG257" s="76"/>
      <c r="AH257" s="76">
        <f t="shared" si="262"/>
        <v>9.2899999999999991</v>
      </c>
      <c r="AI257" s="76">
        <f t="shared" si="268"/>
        <v>2.79</v>
      </c>
      <c r="AJ257" s="76">
        <f t="shared" si="263"/>
        <v>0</v>
      </c>
      <c r="AK257" s="76">
        <f t="shared" si="264"/>
        <v>0</v>
      </c>
      <c r="AL257" s="76">
        <f t="shared" si="265"/>
        <v>0</v>
      </c>
      <c r="AM257" s="76">
        <f t="shared" si="269"/>
        <v>0</v>
      </c>
      <c r="AN257" s="76">
        <f t="shared" si="266"/>
        <v>0</v>
      </c>
      <c r="AO257" s="76">
        <f t="shared" si="267"/>
        <v>0</v>
      </c>
    </row>
    <row r="258" spans="1:41" s="29" customFormat="1" ht="20.100000000000001" customHeight="1">
      <c r="A258" s="26"/>
      <c r="B258" s="27" t="s">
        <v>203</v>
      </c>
      <c r="C258" s="28">
        <f>+C256+C257</f>
        <v>434.65</v>
      </c>
      <c r="D258" s="28">
        <f t="shared" ref="D258:AO258" si="306">+D256+D257</f>
        <v>117.28</v>
      </c>
      <c r="E258" s="28">
        <f t="shared" si="306"/>
        <v>551.92999999999995</v>
      </c>
      <c r="F258" s="28">
        <f t="shared" si="306"/>
        <v>0</v>
      </c>
      <c r="G258" s="28">
        <f t="shared" si="306"/>
        <v>0</v>
      </c>
      <c r="H258" s="28">
        <f t="shared" si="306"/>
        <v>0</v>
      </c>
      <c r="I258" s="28">
        <f t="shared" si="306"/>
        <v>0</v>
      </c>
      <c r="J258" s="28">
        <f t="shared" si="306"/>
        <v>0</v>
      </c>
      <c r="K258" s="28">
        <f t="shared" si="306"/>
        <v>0</v>
      </c>
      <c r="L258" s="28">
        <f t="shared" si="306"/>
        <v>43.07</v>
      </c>
      <c r="M258" s="28">
        <f t="shared" si="306"/>
        <v>23.75</v>
      </c>
      <c r="N258" s="28">
        <f t="shared" si="306"/>
        <v>66.819999999999993</v>
      </c>
      <c r="O258" s="28">
        <f t="shared" si="306"/>
        <v>477.71999999999997</v>
      </c>
      <c r="P258" s="28">
        <f t="shared" si="306"/>
        <v>141.02999999999997</v>
      </c>
      <c r="Q258" s="28">
        <f t="shared" si="306"/>
        <v>618.75</v>
      </c>
      <c r="R258" s="28">
        <f t="shared" si="306"/>
        <v>138.30000000000001</v>
      </c>
      <c r="S258" s="28">
        <f t="shared" si="306"/>
        <v>17.59</v>
      </c>
      <c r="T258" s="28">
        <f t="shared" si="306"/>
        <v>0</v>
      </c>
      <c r="U258" s="28">
        <f t="shared" si="306"/>
        <v>0</v>
      </c>
      <c r="V258" s="28">
        <f t="shared" si="306"/>
        <v>0</v>
      </c>
      <c r="W258" s="28">
        <f t="shared" si="306"/>
        <v>0</v>
      </c>
      <c r="X258" s="28">
        <f t="shared" si="306"/>
        <v>13.7</v>
      </c>
      <c r="Y258" s="28">
        <f t="shared" si="306"/>
        <v>3.56</v>
      </c>
      <c r="Z258" s="28">
        <f t="shared" si="306"/>
        <v>0</v>
      </c>
      <c r="AA258" s="28">
        <f t="shared" si="306"/>
        <v>0</v>
      </c>
      <c r="AB258" s="28">
        <f t="shared" si="306"/>
        <v>0</v>
      </c>
      <c r="AC258" s="28">
        <f t="shared" si="306"/>
        <v>0</v>
      </c>
      <c r="AD258" s="28">
        <f t="shared" si="306"/>
        <v>0</v>
      </c>
      <c r="AE258" s="28">
        <f t="shared" si="306"/>
        <v>0</v>
      </c>
      <c r="AF258" s="28">
        <f t="shared" si="306"/>
        <v>0</v>
      </c>
      <c r="AG258" s="28">
        <f t="shared" si="306"/>
        <v>0</v>
      </c>
      <c r="AH258" s="28">
        <f t="shared" si="306"/>
        <v>108.66999999999999</v>
      </c>
      <c r="AI258" s="28">
        <f t="shared" si="306"/>
        <v>29.33</v>
      </c>
      <c r="AJ258" s="28">
        <f t="shared" si="306"/>
        <v>0</v>
      </c>
      <c r="AK258" s="28">
        <f t="shared" si="306"/>
        <v>0</v>
      </c>
      <c r="AL258" s="28">
        <f t="shared" si="306"/>
        <v>0</v>
      </c>
      <c r="AM258" s="28">
        <f t="shared" si="306"/>
        <v>0</v>
      </c>
      <c r="AN258" s="28">
        <f t="shared" si="306"/>
        <v>10.77</v>
      </c>
      <c r="AO258" s="28">
        <f t="shared" si="306"/>
        <v>5.94</v>
      </c>
    </row>
    <row r="259" spans="1:41" ht="20.100000000000001" customHeight="1">
      <c r="A259" s="19">
        <v>15</v>
      </c>
      <c r="B259" s="20" t="s">
        <v>205</v>
      </c>
      <c r="C259" s="21">
        <v>303.14</v>
      </c>
      <c r="D259" s="21">
        <v>74.97</v>
      </c>
      <c r="E259" s="10">
        <f t="shared" ref="E259:E261" si="307">C259+D259</f>
        <v>378.11</v>
      </c>
      <c r="F259" s="21">
        <v>0</v>
      </c>
      <c r="G259" s="42">
        <v>0</v>
      </c>
      <c r="H259" s="10">
        <f t="shared" ref="H259:H261" si="308">F259+G259</f>
        <v>0</v>
      </c>
      <c r="I259" s="21">
        <v>0</v>
      </c>
      <c r="J259" s="21">
        <v>0</v>
      </c>
      <c r="K259" s="10">
        <f t="shared" si="296"/>
        <v>0</v>
      </c>
      <c r="L259" s="42">
        <v>37.14</v>
      </c>
      <c r="M259" s="42">
        <v>34.869999999999997</v>
      </c>
      <c r="N259" s="10">
        <f t="shared" si="218"/>
        <v>72.009999999999991</v>
      </c>
      <c r="O259" s="10">
        <f t="shared" ref="O259:P261" si="309">C259+F259+I259+L259</f>
        <v>340.28</v>
      </c>
      <c r="P259" s="23">
        <f t="shared" si="309"/>
        <v>109.84</v>
      </c>
      <c r="Q259" s="10">
        <f t="shared" si="298"/>
        <v>450.12</v>
      </c>
      <c r="R259" s="73">
        <f t="shared" si="238"/>
        <v>96.46</v>
      </c>
      <c r="S259" s="73">
        <f t="shared" si="239"/>
        <v>11.25</v>
      </c>
      <c r="T259" s="73">
        <f t="shared" si="240"/>
        <v>0</v>
      </c>
      <c r="U259" s="73">
        <f t="shared" si="241"/>
        <v>0</v>
      </c>
      <c r="V259" s="73">
        <f t="shared" si="242"/>
        <v>0</v>
      </c>
      <c r="W259" s="73">
        <f t="shared" si="243"/>
        <v>0</v>
      </c>
      <c r="X259" s="73">
        <f t="shared" si="244"/>
        <v>11.82</v>
      </c>
      <c r="Y259" s="73">
        <f t="shared" si="245"/>
        <v>5.23</v>
      </c>
      <c r="Z259" s="76"/>
      <c r="AA259" s="76"/>
      <c r="AB259" s="76"/>
      <c r="AC259" s="76"/>
      <c r="AD259" s="76"/>
      <c r="AE259" s="76"/>
      <c r="AF259" s="76"/>
      <c r="AG259" s="76"/>
      <c r="AH259" s="76">
        <f t="shared" si="262"/>
        <v>75.790000000000006</v>
      </c>
      <c r="AI259" s="76">
        <f t="shared" si="268"/>
        <v>18.739999999999998</v>
      </c>
      <c r="AJ259" s="76">
        <f t="shared" si="263"/>
        <v>0</v>
      </c>
      <c r="AK259" s="76">
        <f t="shared" si="264"/>
        <v>0</v>
      </c>
      <c r="AL259" s="76">
        <f t="shared" si="265"/>
        <v>0</v>
      </c>
      <c r="AM259" s="76">
        <f t="shared" si="269"/>
        <v>0</v>
      </c>
      <c r="AN259" s="76">
        <f t="shared" si="266"/>
        <v>9.2899999999999991</v>
      </c>
      <c r="AO259" s="76">
        <f t="shared" si="267"/>
        <v>8.7200000000000006</v>
      </c>
    </row>
    <row r="260" spans="1:41" ht="20.100000000000001" customHeight="1">
      <c r="A260" s="19">
        <v>16</v>
      </c>
      <c r="B260" s="20" t="s">
        <v>206</v>
      </c>
      <c r="C260" s="21">
        <v>96.59</v>
      </c>
      <c r="D260" s="21">
        <v>14.85</v>
      </c>
      <c r="E260" s="10">
        <f t="shared" si="307"/>
        <v>111.44</v>
      </c>
      <c r="F260" s="21">
        <v>0</v>
      </c>
      <c r="G260" s="42">
        <v>0</v>
      </c>
      <c r="H260" s="10">
        <f t="shared" si="308"/>
        <v>0</v>
      </c>
      <c r="I260" s="21">
        <v>0</v>
      </c>
      <c r="J260" s="21">
        <v>0</v>
      </c>
      <c r="K260" s="10">
        <f t="shared" si="296"/>
        <v>0</v>
      </c>
      <c r="L260" s="42">
        <v>0</v>
      </c>
      <c r="M260" s="42">
        <v>0</v>
      </c>
      <c r="N260" s="10">
        <f t="shared" ref="N260:N297" si="310">L260+M260</f>
        <v>0</v>
      </c>
      <c r="O260" s="10">
        <f t="shared" si="309"/>
        <v>96.59</v>
      </c>
      <c r="P260" s="23">
        <f t="shared" si="309"/>
        <v>14.85</v>
      </c>
      <c r="Q260" s="10">
        <f t="shared" si="298"/>
        <v>111.44</v>
      </c>
      <c r="R260" s="73">
        <f t="shared" si="238"/>
        <v>30.73</v>
      </c>
      <c r="S260" s="73">
        <f t="shared" si="239"/>
        <v>2.23</v>
      </c>
      <c r="T260" s="73">
        <f t="shared" si="240"/>
        <v>0</v>
      </c>
      <c r="U260" s="73">
        <f t="shared" si="241"/>
        <v>0</v>
      </c>
      <c r="V260" s="73">
        <f t="shared" si="242"/>
        <v>0</v>
      </c>
      <c r="W260" s="73">
        <f t="shared" si="243"/>
        <v>0</v>
      </c>
      <c r="X260" s="73">
        <f t="shared" si="244"/>
        <v>0</v>
      </c>
      <c r="Y260" s="73">
        <f t="shared" si="245"/>
        <v>0</v>
      </c>
      <c r="Z260" s="76"/>
      <c r="AA260" s="76"/>
      <c r="AB260" s="76"/>
      <c r="AC260" s="76"/>
      <c r="AD260" s="76"/>
      <c r="AE260" s="76"/>
      <c r="AF260" s="76"/>
      <c r="AG260" s="76"/>
      <c r="AH260" s="76">
        <f t="shared" si="262"/>
        <v>24.15</v>
      </c>
      <c r="AI260" s="76">
        <f t="shared" si="268"/>
        <v>3.71</v>
      </c>
      <c r="AJ260" s="76">
        <f t="shared" si="263"/>
        <v>0</v>
      </c>
      <c r="AK260" s="76">
        <f t="shared" si="264"/>
        <v>0</v>
      </c>
      <c r="AL260" s="76">
        <f t="shared" si="265"/>
        <v>0</v>
      </c>
      <c r="AM260" s="76">
        <f t="shared" si="269"/>
        <v>0</v>
      </c>
      <c r="AN260" s="76">
        <f t="shared" si="266"/>
        <v>0</v>
      </c>
      <c r="AO260" s="76">
        <f t="shared" si="267"/>
        <v>0</v>
      </c>
    </row>
    <row r="261" spans="1:41" ht="20.100000000000001" customHeight="1">
      <c r="A261" s="19">
        <v>17</v>
      </c>
      <c r="B261" s="20" t="s">
        <v>207</v>
      </c>
      <c r="C261" s="21">
        <v>96.59</v>
      </c>
      <c r="D261" s="21">
        <v>22.27</v>
      </c>
      <c r="E261" s="10">
        <f t="shared" si="307"/>
        <v>118.86</v>
      </c>
      <c r="F261" s="21">
        <v>11.14</v>
      </c>
      <c r="G261" s="42">
        <v>0</v>
      </c>
      <c r="H261" s="10">
        <f t="shared" si="308"/>
        <v>11.14</v>
      </c>
      <c r="I261" s="21">
        <v>0</v>
      </c>
      <c r="J261" s="21">
        <v>0</v>
      </c>
      <c r="K261" s="10">
        <f t="shared" si="296"/>
        <v>0</v>
      </c>
      <c r="L261" s="42">
        <v>0</v>
      </c>
      <c r="M261" s="42">
        <v>0</v>
      </c>
      <c r="N261" s="10">
        <f t="shared" si="310"/>
        <v>0</v>
      </c>
      <c r="O261" s="10">
        <f t="shared" si="309"/>
        <v>107.73</v>
      </c>
      <c r="P261" s="23">
        <f t="shared" si="309"/>
        <v>22.27</v>
      </c>
      <c r="Q261" s="10">
        <f t="shared" si="298"/>
        <v>130</v>
      </c>
      <c r="R261" s="73">
        <f t="shared" si="238"/>
        <v>30.73</v>
      </c>
      <c r="S261" s="73">
        <f t="shared" si="239"/>
        <v>3.34</v>
      </c>
      <c r="T261" s="73">
        <f t="shared" si="240"/>
        <v>3.54</v>
      </c>
      <c r="U261" s="73">
        <f t="shared" si="241"/>
        <v>0</v>
      </c>
      <c r="V261" s="73">
        <f t="shared" si="242"/>
        <v>0</v>
      </c>
      <c r="W261" s="73">
        <f t="shared" si="243"/>
        <v>0</v>
      </c>
      <c r="X261" s="73">
        <f t="shared" si="244"/>
        <v>0</v>
      </c>
      <c r="Y261" s="73">
        <f t="shared" si="245"/>
        <v>0</v>
      </c>
      <c r="Z261" s="76"/>
      <c r="AA261" s="76"/>
      <c r="AB261" s="76"/>
      <c r="AC261" s="76"/>
      <c r="AD261" s="76"/>
      <c r="AE261" s="76"/>
      <c r="AF261" s="76"/>
      <c r="AG261" s="76"/>
      <c r="AH261" s="76">
        <f t="shared" si="262"/>
        <v>24.15</v>
      </c>
      <c r="AI261" s="76">
        <f t="shared" si="268"/>
        <v>5.57</v>
      </c>
      <c r="AJ261" s="76">
        <f t="shared" si="263"/>
        <v>2.79</v>
      </c>
      <c r="AK261" s="76">
        <f t="shared" si="264"/>
        <v>0</v>
      </c>
      <c r="AL261" s="76">
        <f t="shared" si="265"/>
        <v>0</v>
      </c>
      <c r="AM261" s="76">
        <f t="shared" si="269"/>
        <v>0</v>
      </c>
      <c r="AN261" s="76">
        <f t="shared" si="266"/>
        <v>0</v>
      </c>
      <c r="AO261" s="76">
        <f t="shared" si="267"/>
        <v>0</v>
      </c>
    </row>
    <row r="262" spans="1:41" s="29" customFormat="1" ht="20.100000000000001" customHeight="1">
      <c r="A262" s="26"/>
      <c r="B262" s="27" t="s">
        <v>205</v>
      </c>
      <c r="C262" s="28">
        <f>+C259+C260+C261</f>
        <v>496.32000000000005</v>
      </c>
      <c r="D262" s="28">
        <f t="shared" ref="D262:AO262" si="311">+D259+D260+D261</f>
        <v>112.08999999999999</v>
      </c>
      <c r="E262" s="28">
        <f t="shared" si="311"/>
        <v>608.41</v>
      </c>
      <c r="F262" s="28">
        <f t="shared" si="311"/>
        <v>11.14</v>
      </c>
      <c r="G262" s="28">
        <f t="shared" si="311"/>
        <v>0</v>
      </c>
      <c r="H262" s="28">
        <f t="shared" si="311"/>
        <v>11.14</v>
      </c>
      <c r="I262" s="28">
        <f t="shared" si="311"/>
        <v>0</v>
      </c>
      <c r="J262" s="28">
        <f t="shared" si="311"/>
        <v>0</v>
      </c>
      <c r="K262" s="28">
        <f t="shared" si="311"/>
        <v>0</v>
      </c>
      <c r="L262" s="28">
        <f t="shared" si="311"/>
        <v>37.14</v>
      </c>
      <c r="M262" s="28">
        <f t="shared" si="311"/>
        <v>34.869999999999997</v>
      </c>
      <c r="N262" s="28">
        <f t="shared" si="311"/>
        <v>72.009999999999991</v>
      </c>
      <c r="O262" s="28">
        <f t="shared" si="311"/>
        <v>544.6</v>
      </c>
      <c r="P262" s="28">
        <f t="shared" si="311"/>
        <v>146.96</v>
      </c>
      <c r="Q262" s="28">
        <f t="shared" si="311"/>
        <v>691.56</v>
      </c>
      <c r="R262" s="28">
        <f t="shared" si="311"/>
        <v>157.91999999999999</v>
      </c>
      <c r="S262" s="28">
        <f t="shared" si="311"/>
        <v>16.82</v>
      </c>
      <c r="T262" s="28">
        <f t="shared" si="311"/>
        <v>3.54</v>
      </c>
      <c r="U262" s="28">
        <f t="shared" si="311"/>
        <v>0</v>
      </c>
      <c r="V262" s="28">
        <f t="shared" si="311"/>
        <v>0</v>
      </c>
      <c r="W262" s="28">
        <f t="shared" si="311"/>
        <v>0</v>
      </c>
      <c r="X262" s="28">
        <f t="shared" si="311"/>
        <v>11.82</v>
      </c>
      <c r="Y262" s="28">
        <f t="shared" si="311"/>
        <v>5.23</v>
      </c>
      <c r="Z262" s="28">
        <f t="shared" si="311"/>
        <v>0</v>
      </c>
      <c r="AA262" s="28">
        <f t="shared" si="311"/>
        <v>0</v>
      </c>
      <c r="AB262" s="28">
        <f t="shared" si="311"/>
        <v>0</v>
      </c>
      <c r="AC262" s="28">
        <f t="shared" si="311"/>
        <v>0</v>
      </c>
      <c r="AD262" s="28">
        <f t="shared" si="311"/>
        <v>0</v>
      </c>
      <c r="AE262" s="28">
        <f t="shared" si="311"/>
        <v>0</v>
      </c>
      <c r="AF262" s="28">
        <f t="shared" si="311"/>
        <v>0</v>
      </c>
      <c r="AG262" s="28">
        <f t="shared" si="311"/>
        <v>0</v>
      </c>
      <c r="AH262" s="28">
        <f t="shared" si="311"/>
        <v>124.09</v>
      </c>
      <c r="AI262" s="28">
        <f t="shared" si="311"/>
        <v>28.02</v>
      </c>
      <c r="AJ262" s="28">
        <f t="shared" si="311"/>
        <v>2.79</v>
      </c>
      <c r="AK262" s="28">
        <f t="shared" si="311"/>
        <v>0</v>
      </c>
      <c r="AL262" s="28">
        <f t="shared" si="311"/>
        <v>0</v>
      </c>
      <c r="AM262" s="28">
        <f t="shared" si="311"/>
        <v>0</v>
      </c>
      <c r="AN262" s="28">
        <f t="shared" si="311"/>
        <v>9.2899999999999991</v>
      </c>
      <c r="AO262" s="28">
        <f t="shared" si="311"/>
        <v>8.7200000000000006</v>
      </c>
    </row>
    <row r="263" spans="1:41" ht="20.100000000000001" customHeight="1">
      <c r="A263" s="19">
        <v>18</v>
      </c>
      <c r="B263" s="20" t="s">
        <v>208</v>
      </c>
      <c r="C263" s="21">
        <v>334.35</v>
      </c>
      <c r="D263" s="21">
        <v>59.39</v>
      </c>
      <c r="E263" s="10">
        <f t="shared" ref="E263" si="312">C263+D263</f>
        <v>393.74</v>
      </c>
      <c r="F263" s="21">
        <v>8.17</v>
      </c>
      <c r="G263" s="69">
        <v>3.72</v>
      </c>
      <c r="H263" s="10">
        <f t="shared" ref="H263" si="313">F263+G263</f>
        <v>11.89</v>
      </c>
      <c r="I263" s="21">
        <v>0</v>
      </c>
      <c r="J263" s="21">
        <v>0</v>
      </c>
      <c r="K263" s="10">
        <f t="shared" si="296"/>
        <v>0</v>
      </c>
      <c r="L263" s="42">
        <v>43.07</v>
      </c>
      <c r="M263" s="42">
        <v>17.809999999999999</v>
      </c>
      <c r="N263" s="10">
        <f t="shared" si="310"/>
        <v>60.879999999999995</v>
      </c>
      <c r="O263" s="10">
        <f>C263+F263+I263+L263</f>
        <v>385.59000000000003</v>
      </c>
      <c r="P263" s="23">
        <f>D263+G263+J263+M263</f>
        <v>80.92</v>
      </c>
      <c r="Q263" s="10">
        <f t="shared" si="298"/>
        <v>466.51000000000005</v>
      </c>
      <c r="R263" s="73">
        <f>ROUND(C263*31.82%,2)+0.01</f>
        <v>106.4</v>
      </c>
      <c r="S263" s="73">
        <f>ROUND(D263*15%,2)+0.01</f>
        <v>8.92</v>
      </c>
      <c r="T263" s="73">
        <f>ROUND(F263*31.82%,2)</f>
        <v>2.6</v>
      </c>
      <c r="U263" s="73">
        <f t="shared" si="241"/>
        <v>0.56000000000000005</v>
      </c>
      <c r="V263" s="73">
        <f t="shared" si="242"/>
        <v>0</v>
      </c>
      <c r="W263" s="73">
        <f t="shared" si="243"/>
        <v>0</v>
      </c>
      <c r="X263" s="73">
        <f>ROUND(L263*31.82%,2)+0.02</f>
        <v>13.719999999999999</v>
      </c>
      <c r="Y263" s="73">
        <f t="shared" si="245"/>
        <v>2.67</v>
      </c>
      <c r="Z263" s="76"/>
      <c r="AA263" s="76"/>
      <c r="AB263" s="76"/>
      <c r="AC263" s="76"/>
      <c r="AD263" s="76"/>
      <c r="AE263" s="76"/>
      <c r="AF263" s="76"/>
      <c r="AG263" s="76"/>
      <c r="AH263" s="76">
        <f t="shared" si="262"/>
        <v>83.59</v>
      </c>
      <c r="AI263" s="76">
        <f t="shared" si="268"/>
        <v>14.85</v>
      </c>
      <c r="AJ263" s="76">
        <f t="shared" si="263"/>
        <v>2.04</v>
      </c>
      <c r="AK263" s="76">
        <f t="shared" si="264"/>
        <v>0.93</v>
      </c>
      <c r="AL263" s="76">
        <f t="shared" si="265"/>
        <v>0</v>
      </c>
      <c r="AM263" s="76">
        <f t="shared" si="269"/>
        <v>0</v>
      </c>
      <c r="AN263" s="76">
        <f t="shared" si="266"/>
        <v>10.77</v>
      </c>
      <c r="AO263" s="76">
        <f t="shared" si="267"/>
        <v>4.45</v>
      </c>
    </row>
    <row r="264" spans="1:41" s="41" customFormat="1" ht="20.100000000000001" customHeight="1">
      <c r="A264" s="38"/>
      <c r="B264" s="44" t="s">
        <v>209</v>
      </c>
      <c r="C264" s="40">
        <f>+C263+C262+C258+C255+C250</f>
        <v>3384</v>
      </c>
      <c r="D264" s="40">
        <f t="shared" ref="D264:AO264" si="314">+D263+D262+D258+D255+D250</f>
        <v>822</v>
      </c>
      <c r="E264" s="40">
        <f t="shared" si="314"/>
        <v>4206</v>
      </c>
      <c r="F264" s="40">
        <f t="shared" si="314"/>
        <v>153</v>
      </c>
      <c r="G264" s="40">
        <f t="shared" si="314"/>
        <v>70</v>
      </c>
      <c r="H264" s="40">
        <f t="shared" si="314"/>
        <v>223</v>
      </c>
      <c r="I264" s="40">
        <f t="shared" si="314"/>
        <v>0</v>
      </c>
      <c r="J264" s="40">
        <f t="shared" si="314"/>
        <v>0</v>
      </c>
      <c r="K264" s="40">
        <f t="shared" si="314"/>
        <v>0</v>
      </c>
      <c r="L264" s="40">
        <f t="shared" si="314"/>
        <v>260</v>
      </c>
      <c r="M264" s="40">
        <f t="shared" si="314"/>
        <v>141</v>
      </c>
      <c r="N264" s="40">
        <f t="shared" si="314"/>
        <v>401</v>
      </c>
      <c r="O264" s="40">
        <f t="shared" si="314"/>
        <v>3797</v>
      </c>
      <c r="P264" s="40">
        <f t="shared" si="314"/>
        <v>1033</v>
      </c>
      <c r="Q264" s="40">
        <f t="shared" si="314"/>
        <v>4830</v>
      </c>
      <c r="R264" s="40">
        <f t="shared" si="314"/>
        <v>1076.79</v>
      </c>
      <c r="S264" s="40">
        <f t="shared" si="314"/>
        <v>123.30000000000001</v>
      </c>
      <c r="T264" s="40">
        <f t="shared" si="314"/>
        <v>48.679999999999993</v>
      </c>
      <c r="U264" s="40">
        <f t="shared" si="314"/>
        <v>10.5</v>
      </c>
      <c r="V264" s="40">
        <f t="shared" si="314"/>
        <v>0</v>
      </c>
      <c r="W264" s="40">
        <f t="shared" si="314"/>
        <v>0</v>
      </c>
      <c r="X264" s="40">
        <f t="shared" si="314"/>
        <v>82.72999999999999</v>
      </c>
      <c r="Y264" s="40">
        <f t="shared" si="314"/>
        <v>21.15</v>
      </c>
      <c r="Z264" s="40">
        <f t="shared" si="314"/>
        <v>0</v>
      </c>
      <c r="AA264" s="40">
        <f t="shared" si="314"/>
        <v>0</v>
      </c>
      <c r="AB264" s="40">
        <f t="shared" si="314"/>
        <v>0</v>
      </c>
      <c r="AC264" s="40">
        <f t="shared" si="314"/>
        <v>0</v>
      </c>
      <c r="AD264" s="40">
        <f t="shared" si="314"/>
        <v>0</v>
      </c>
      <c r="AE264" s="40">
        <f t="shared" si="314"/>
        <v>0</v>
      </c>
      <c r="AF264" s="40">
        <f t="shared" si="314"/>
        <v>0</v>
      </c>
      <c r="AG264" s="40">
        <f t="shared" si="314"/>
        <v>0</v>
      </c>
      <c r="AH264" s="40">
        <f t="shared" si="314"/>
        <v>846</v>
      </c>
      <c r="AI264" s="40">
        <f t="shared" si="314"/>
        <v>205.5</v>
      </c>
      <c r="AJ264" s="40">
        <f t="shared" si="314"/>
        <v>38.25</v>
      </c>
      <c r="AK264" s="40">
        <f t="shared" si="314"/>
        <v>17.5</v>
      </c>
      <c r="AL264" s="40">
        <f t="shared" si="314"/>
        <v>0</v>
      </c>
      <c r="AM264" s="40">
        <f t="shared" si="314"/>
        <v>0</v>
      </c>
      <c r="AN264" s="40">
        <f t="shared" si="314"/>
        <v>65</v>
      </c>
      <c r="AO264" s="40">
        <f t="shared" si="314"/>
        <v>35.25</v>
      </c>
    </row>
    <row r="265" spans="1:41" ht="20.100000000000001" customHeight="1">
      <c r="A265" s="19">
        <v>1</v>
      </c>
      <c r="B265" s="20" t="s">
        <v>210</v>
      </c>
      <c r="C265" s="46">
        <v>1651</v>
      </c>
      <c r="D265" s="46">
        <v>190</v>
      </c>
      <c r="E265" s="10">
        <f t="shared" ref="E265:E266" si="315">C265+D265</f>
        <v>1841</v>
      </c>
      <c r="F265" s="21">
        <v>0</v>
      </c>
      <c r="G265" s="42">
        <v>0</v>
      </c>
      <c r="H265" s="10">
        <f t="shared" ref="H265:H266" si="316">F265+G265</f>
        <v>0</v>
      </c>
      <c r="I265" s="21">
        <v>0</v>
      </c>
      <c r="J265" s="21">
        <v>0</v>
      </c>
      <c r="K265" s="10">
        <f>I265+J265</f>
        <v>0</v>
      </c>
      <c r="L265" s="46">
        <v>112</v>
      </c>
      <c r="M265" s="46">
        <v>30</v>
      </c>
      <c r="N265" s="10">
        <f t="shared" si="310"/>
        <v>142</v>
      </c>
      <c r="O265" s="10">
        <f>C265+F265+I265+L265</f>
        <v>1763</v>
      </c>
      <c r="P265" s="23">
        <f>D265+G265+J265+M265</f>
        <v>220</v>
      </c>
      <c r="Q265" s="10">
        <f t="shared" si="298"/>
        <v>1983</v>
      </c>
      <c r="R265" s="73">
        <f t="shared" ref="R265:R287" si="317">ROUND(C265*31.82%,2)</f>
        <v>525.35</v>
      </c>
      <c r="S265" s="73">
        <f t="shared" ref="S265:S294" si="318">ROUND(D265*15%,2)</f>
        <v>28.5</v>
      </c>
      <c r="T265" s="73">
        <f t="shared" ref="T265:T297" si="319">ROUND(F265*31.82%,2)</f>
        <v>0</v>
      </c>
      <c r="U265" s="73">
        <f t="shared" ref="U265:U297" si="320">ROUND(G265*15%,2)</f>
        <v>0</v>
      </c>
      <c r="V265" s="73">
        <f t="shared" ref="V265:V297" si="321">ROUND(I265*31.82%,2)</f>
        <v>0</v>
      </c>
      <c r="W265" s="73">
        <f t="shared" ref="W265:W297" si="322">ROUND(J265*15%,2)</f>
        <v>0</v>
      </c>
      <c r="X265" s="73">
        <f>ROUND(L265*31.82%,2)-0.01</f>
        <v>35.630000000000003</v>
      </c>
      <c r="Y265" s="73">
        <f t="shared" ref="Y265:Y297" si="323">ROUND(M265*15%,2)</f>
        <v>4.5</v>
      </c>
      <c r="Z265" s="76"/>
      <c r="AA265" s="76"/>
      <c r="AB265" s="76"/>
      <c r="AC265" s="76"/>
      <c r="AD265" s="76"/>
      <c r="AE265" s="76"/>
      <c r="AF265" s="76"/>
      <c r="AG265" s="76"/>
      <c r="AH265" s="76">
        <f t="shared" si="262"/>
        <v>412.75</v>
      </c>
      <c r="AI265" s="77">
        <f>ROUND(D265*25%,2)-23.75</f>
        <v>23.75</v>
      </c>
      <c r="AJ265" s="76">
        <f t="shared" si="263"/>
        <v>0</v>
      </c>
      <c r="AK265" s="76">
        <f t="shared" si="264"/>
        <v>0</v>
      </c>
      <c r="AL265" s="76">
        <f t="shared" si="265"/>
        <v>0</v>
      </c>
      <c r="AM265" s="76">
        <f t="shared" si="269"/>
        <v>0</v>
      </c>
      <c r="AN265" s="76">
        <f t="shared" si="266"/>
        <v>28</v>
      </c>
      <c r="AO265" s="76">
        <f t="shared" si="267"/>
        <v>7.5</v>
      </c>
    </row>
    <row r="266" spans="1:41" ht="20.100000000000001" customHeight="1">
      <c r="A266" s="19">
        <v>2</v>
      </c>
      <c r="B266" s="20" t="s">
        <v>211</v>
      </c>
      <c r="C266" s="46">
        <v>355</v>
      </c>
      <c r="D266" s="46">
        <v>70</v>
      </c>
      <c r="E266" s="10">
        <f t="shared" si="315"/>
        <v>425</v>
      </c>
      <c r="F266" s="21">
        <v>0</v>
      </c>
      <c r="G266" s="42">
        <v>0</v>
      </c>
      <c r="H266" s="10">
        <f t="shared" si="316"/>
        <v>0</v>
      </c>
      <c r="I266" s="21">
        <v>0</v>
      </c>
      <c r="J266" s="21">
        <v>0</v>
      </c>
      <c r="K266" s="10">
        <f>I266+J266</f>
        <v>0</v>
      </c>
      <c r="L266" s="46">
        <v>25</v>
      </c>
      <c r="M266" s="46">
        <v>18</v>
      </c>
      <c r="N266" s="10">
        <f t="shared" si="310"/>
        <v>43</v>
      </c>
      <c r="O266" s="10">
        <f>C266+F266+I266+L266</f>
        <v>380</v>
      </c>
      <c r="P266" s="23">
        <f>D266+G266+J266+M266</f>
        <v>88</v>
      </c>
      <c r="Q266" s="10">
        <f t="shared" si="298"/>
        <v>468</v>
      </c>
      <c r="R266" s="73">
        <f t="shared" si="317"/>
        <v>112.96</v>
      </c>
      <c r="S266" s="73">
        <f t="shared" si="318"/>
        <v>10.5</v>
      </c>
      <c r="T266" s="73">
        <f t="shared" si="319"/>
        <v>0</v>
      </c>
      <c r="U266" s="73">
        <f t="shared" si="320"/>
        <v>0</v>
      </c>
      <c r="V266" s="73">
        <f t="shared" si="321"/>
        <v>0</v>
      </c>
      <c r="W266" s="73">
        <f t="shared" si="322"/>
        <v>0</v>
      </c>
      <c r="X266" s="73">
        <f t="shared" ref="X266:X297" si="324">ROUND(L266*31.82%,2)</f>
        <v>7.96</v>
      </c>
      <c r="Y266" s="73">
        <f t="shared" si="323"/>
        <v>2.7</v>
      </c>
      <c r="Z266" s="76"/>
      <c r="AA266" s="76"/>
      <c r="AB266" s="76"/>
      <c r="AC266" s="76"/>
      <c r="AD266" s="76"/>
      <c r="AE266" s="76"/>
      <c r="AF266" s="76"/>
      <c r="AG266" s="76"/>
      <c r="AH266" s="76">
        <f t="shared" si="262"/>
        <v>88.75</v>
      </c>
      <c r="AI266" s="76">
        <f t="shared" si="268"/>
        <v>17.5</v>
      </c>
      <c r="AJ266" s="76">
        <f t="shared" si="263"/>
        <v>0</v>
      </c>
      <c r="AK266" s="76">
        <f t="shared" si="264"/>
        <v>0</v>
      </c>
      <c r="AL266" s="76">
        <f t="shared" si="265"/>
        <v>0</v>
      </c>
      <c r="AM266" s="76">
        <f t="shared" si="269"/>
        <v>0</v>
      </c>
      <c r="AN266" s="76">
        <f t="shared" si="266"/>
        <v>6.25</v>
      </c>
      <c r="AO266" s="76">
        <f t="shared" si="267"/>
        <v>4.5</v>
      </c>
    </row>
    <row r="267" spans="1:41" s="41" customFormat="1" ht="20.100000000000001" customHeight="1">
      <c r="A267" s="38"/>
      <c r="B267" s="44" t="s">
        <v>212</v>
      </c>
      <c r="C267" s="40">
        <f t="shared" ref="C267:AO267" si="325">SUM(C265:C266)</f>
        <v>2006</v>
      </c>
      <c r="D267" s="40">
        <f t="shared" si="325"/>
        <v>260</v>
      </c>
      <c r="E267" s="40">
        <f t="shared" si="325"/>
        <v>2266</v>
      </c>
      <c r="F267" s="40">
        <f t="shared" si="325"/>
        <v>0</v>
      </c>
      <c r="G267" s="40">
        <f t="shared" si="325"/>
        <v>0</v>
      </c>
      <c r="H267" s="40">
        <f t="shared" si="325"/>
        <v>0</v>
      </c>
      <c r="I267" s="40">
        <f t="shared" si="325"/>
        <v>0</v>
      </c>
      <c r="J267" s="40">
        <f t="shared" si="325"/>
        <v>0</v>
      </c>
      <c r="K267" s="40">
        <f t="shared" si="325"/>
        <v>0</v>
      </c>
      <c r="L267" s="40">
        <f t="shared" si="325"/>
        <v>137</v>
      </c>
      <c r="M267" s="40">
        <f t="shared" si="325"/>
        <v>48</v>
      </c>
      <c r="N267" s="40">
        <f t="shared" si="325"/>
        <v>185</v>
      </c>
      <c r="O267" s="40">
        <f t="shared" si="325"/>
        <v>2143</v>
      </c>
      <c r="P267" s="40">
        <f t="shared" si="325"/>
        <v>308</v>
      </c>
      <c r="Q267" s="40">
        <f t="shared" si="325"/>
        <v>2451</v>
      </c>
      <c r="R267" s="40">
        <f t="shared" si="325"/>
        <v>638.31000000000006</v>
      </c>
      <c r="S267" s="40">
        <f t="shared" si="325"/>
        <v>39</v>
      </c>
      <c r="T267" s="40">
        <f t="shared" si="325"/>
        <v>0</v>
      </c>
      <c r="U267" s="40">
        <f t="shared" si="325"/>
        <v>0</v>
      </c>
      <c r="V267" s="40">
        <f t="shared" si="325"/>
        <v>0</v>
      </c>
      <c r="W267" s="40">
        <f t="shared" si="325"/>
        <v>0</v>
      </c>
      <c r="X267" s="40">
        <f t="shared" si="325"/>
        <v>43.59</v>
      </c>
      <c r="Y267" s="40">
        <f t="shared" si="325"/>
        <v>7.2</v>
      </c>
      <c r="Z267" s="40">
        <f t="shared" si="325"/>
        <v>0</v>
      </c>
      <c r="AA267" s="40">
        <f t="shared" si="325"/>
        <v>0</v>
      </c>
      <c r="AB267" s="40">
        <f t="shared" si="325"/>
        <v>0</v>
      </c>
      <c r="AC267" s="40">
        <f t="shared" si="325"/>
        <v>0</v>
      </c>
      <c r="AD267" s="40">
        <f t="shared" si="325"/>
        <v>0</v>
      </c>
      <c r="AE267" s="40">
        <f t="shared" si="325"/>
        <v>0</v>
      </c>
      <c r="AF267" s="40">
        <f t="shared" si="325"/>
        <v>0</v>
      </c>
      <c r="AG267" s="40">
        <f t="shared" si="325"/>
        <v>0</v>
      </c>
      <c r="AH267" s="40">
        <f t="shared" si="325"/>
        <v>501.5</v>
      </c>
      <c r="AI267" s="40">
        <f t="shared" si="325"/>
        <v>41.25</v>
      </c>
      <c r="AJ267" s="40">
        <f t="shared" si="325"/>
        <v>0</v>
      </c>
      <c r="AK267" s="40">
        <f t="shared" si="325"/>
        <v>0</v>
      </c>
      <c r="AL267" s="40">
        <f t="shared" si="325"/>
        <v>0</v>
      </c>
      <c r="AM267" s="40">
        <f t="shared" si="325"/>
        <v>0</v>
      </c>
      <c r="AN267" s="40">
        <f t="shared" si="325"/>
        <v>34.25</v>
      </c>
      <c r="AO267" s="40">
        <f t="shared" si="325"/>
        <v>12</v>
      </c>
    </row>
    <row r="268" spans="1:41" ht="20.100000000000001" customHeight="1">
      <c r="A268" s="19">
        <v>1</v>
      </c>
      <c r="B268" s="20" t="s">
        <v>213</v>
      </c>
      <c r="C268" s="46">
        <v>1418</v>
      </c>
      <c r="D268" s="46">
        <v>250</v>
      </c>
      <c r="E268" s="10">
        <f t="shared" ref="E268:E270" si="326">C268+D268</f>
        <v>1668</v>
      </c>
      <c r="F268" s="21">
        <v>0</v>
      </c>
      <c r="G268" s="42">
        <v>0</v>
      </c>
      <c r="H268" s="10">
        <f t="shared" ref="H268:H270" si="327">F268+G268</f>
        <v>0</v>
      </c>
      <c r="I268" s="21">
        <v>0</v>
      </c>
      <c r="J268" s="21">
        <v>0</v>
      </c>
      <c r="K268" s="10">
        <f>I268+J268</f>
        <v>0</v>
      </c>
      <c r="L268" s="46">
        <v>90</v>
      </c>
      <c r="M268" s="46">
        <v>168</v>
      </c>
      <c r="N268" s="10">
        <f t="shared" si="310"/>
        <v>258</v>
      </c>
      <c r="O268" s="10">
        <f t="shared" ref="O268:P270" si="328">C268+F268+I268+L268</f>
        <v>1508</v>
      </c>
      <c r="P268" s="23">
        <f t="shared" si="328"/>
        <v>418</v>
      </c>
      <c r="Q268" s="10">
        <f t="shared" si="298"/>
        <v>1926</v>
      </c>
      <c r="R268" s="73">
        <f t="shared" si="317"/>
        <v>451.21</v>
      </c>
      <c r="S268" s="73">
        <f t="shared" si="318"/>
        <v>37.5</v>
      </c>
      <c r="T268" s="73">
        <f t="shared" si="319"/>
        <v>0</v>
      </c>
      <c r="U268" s="73">
        <f t="shared" si="320"/>
        <v>0</v>
      </c>
      <c r="V268" s="73">
        <f t="shared" si="321"/>
        <v>0</v>
      </c>
      <c r="W268" s="73">
        <f t="shared" si="322"/>
        <v>0</v>
      </c>
      <c r="X268" s="73">
        <f t="shared" si="324"/>
        <v>28.64</v>
      </c>
      <c r="Y268" s="73">
        <f t="shared" si="323"/>
        <v>25.2</v>
      </c>
      <c r="Z268" s="76"/>
      <c r="AA268" s="76"/>
      <c r="AB268" s="76"/>
      <c r="AC268" s="76"/>
      <c r="AD268" s="76"/>
      <c r="AE268" s="76"/>
      <c r="AF268" s="76"/>
      <c r="AG268" s="76"/>
      <c r="AH268" s="76">
        <f t="shared" si="262"/>
        <v>354.5</v>
      </c>
      <c r="AI268" s="76">
        <f t="shared" si="268"/>
        <v>62.5</v>
      </c>
      <c r="AJ268" s="76">
        <f t="shared" si="263"/>
        <v>0</v>
      </c>
      <c r="AK268" s="76">
        <f t="shared" si="264"/>
        <v>0</v>
      </c>
      <c r="AL268" s="76">
        <f t="shared" si="265"/>
        <v>0</v>
      </c>
      <c r="AM268" s="76">
        <f t="shared" si="269"/>
        <v>0</v>
      </c>
      <c r="AN268" s="76">
        <f t="shared" si="266"/>
        <v>22.5</v>
      </c>
      <c r="AO268" s="76">
        <f t="shared" si="267"/>
        <v>42</v>
      </c>
    </row>
    <row r="269" spans="1:41" ht="20.100000000000001" customHeight="1">
      <c r="A269" s="19">
        <v>2</v>
      </c>
      <c r="B269" s="20" t="s">
        <v>214</v>
      </c>
      <c r="C269" s="46">
        <v>245</v>
      </c>
      <c r="D269" s="46">
        <v>51</v>
      </c>
      <c r="E269" s="10">
        <f t="shared" si="326"/>
        <v>296</v>
      </c>
      <c r="F269" s="21">
        <v>0</v>
      </c>
      <c r="G269" s="42">
        <v>0</v>
      </c>
      <c r="H269" s="10">
        <f t="shared" si="327"/>
        <v>0</v>
      </c>
      <c r="I269" s="21">
        <v>0</v>
      </c>
      <c r="J269" s="21">
        <v>0</v>
      </c>
      <c r="K269" s="10">
        <f>I269+J269</f>
        <v>0</v>
      </c>
      <c r="L269" s="46">
        <v>35</v>
      </c>
      <c r="M269" s="46">
        <v>33</v>
      </c>
      <c r="N269" s="10">
        <f t="shared" si="310"/>
        <v>68</v>
      </c>
      <c r="O269" s="10">
        <f t="shared" si="328"/>
        <v>280</v>
      </c>
      <c r="P269" s="23">
        <f t="shared" si="328"/>
        <v>84</v>
      </c>
      <c r="Q269" s="10">
        <f t="shared" si="298"/>
        <v>364</v>
      </c>
      <c r="R269" s="73">
        <f t="shared" si="317"/>
        <v>77.959999999999994</v>
      </c>
      <c r="S269" s="73">
        <f t="shared" si="318"/>
        <v>7.65</v>
      </c>
      <c r="T269" s="73">
        <f t="shared" si="319"/>
        <v>0</v>
      </c>
      <c r="U269" s="73">
        <f t="shared" si="320"/>
        <v>0</v>
      </c>
      <c r="V269" s="73">
        <f t="shared" si="321"/>
        <v>0</v>
      </c>
      <c r="W269" s="73">
        <f t="shared" si="322"/>
        <v>0</v>
      </c>
      <c r="X269" s="73">
        <f t="shared" si="324"/>
        <v>11.14</v>
      </c>
      <c r="Y269" s="73">
        <f t="shared" si="323"/>
        <v>4.95</v>
      </c>
      <c r="Z269" s="76"/>
      <c r="AA269" s="76"/>
      <c r="AB269" s="76"/>
      <c r="AC269" s="76"/>
      <c r="AD269" s="76"/>
      <c r="AE269" s="76"/>
      <c r="AF269" s="76"/>
      <c r="AG269" s="76"/>
      <c r="AH269" s="76">
        <f t="shared" si="262"/>
        <v>61.25</v>
      </c>
      <c r="AI269" s="76">
        <f t="shared" si="268"/>
        <v>12.75</v>
      </c>
      <c r="AJ269" s="76">
        <f t="shared" si="263"/>
        <v>0</v>
      </c>
      <c r="AK269" s="76">
        <f t="shared" si="264"/>
        <v>0</v>
      </c>
      <c r="AL269" s="76">
        <f t="shared" si="265"/>
        <v>0</v>
      </c>
      <c r="AM269" s="76">
        <f t="shared" si="269"/>
        <v>0</v>
      </c>
      <c r="AN269" s="76">
        <f t="shared" si="266"/>
        <v>8.75</v>
      </c>
      <c r="AO269" s="76">
        <f t="shared" si="267"/>
        <v>8.25</v>
      </c>
    </row>
    <row r="270" spans="1:41" ht="20.100000000000001" customHeight="1">
      <c r="A270" s="19">
        <v>3</v>
      </c>
      <c r="B270" s="20" t="s">
        <v>215</v>
      </c>
      <c r="C270" s="46">
        <v>430</v>
      </c>
      <c r="D270" s="46">
        <v>50</v>
      </c>
      <c r="E270" s="10">
        <f t="shared" si="326"/>
        <v>480</v>
      </c>
      <c r="F270" s="21">
        <v>0</v>
      </c>
      <c r="G270" s="42">
        <v>0</v>
      </c>
      <c r="H270" s="10">
        <f t="shared" si="327"/>
        <v>0</v>
      </c>
      <c r="I270" s="21">
        <v>0</v>
      </c>
      <c r="J270" s="21">
        <v>0</v>
      </c>
      <c r="K270" s="10">
        <f>I270+J270</f>
        <v>0</v>
      </c>
      <c r="L270" s="46">
        <v>0</v>
      </c>
      <c r="M270" s="46">
        <v>0</v>
      </c>
      <c r="N270" s="10">
        <f t="shared" si="310"/>
        <v>0</v>
      </c>
      <c r="O270" s="10">
        <f t="shared" si="328"/>
        <v>430</v>
      </c>
      <c r="P270" s="23">
        <f t="shared" si="328"/>
        <v>50</v>
      </c>
      <c r="Q270" s="10">
        <f t="shared" si="298"/>
        <v>480</v>
      </c>
      <c r="R270" s="73">
        <f t="shared" si="317"/>
        <v>136.83000000000001</v>
      </c>
      <c r="S270" s="73">
        <f t="shared" si="318"/>
        <v>7.5</v>
      </c>
      <c r="T270" s="73">
        <f t="shared" si="319"/>
        <v>0</v>
      </c>
      <c r="U270" s="73">
        <f t="shared" si="320"/>
        <v>0</v>
      </c>
      <c r="V270" s="73">
        <f t="shared" si="321"/>
        <v>0</v>
      </c>
      <c r="W270" s="73">
        <f t="shared" si="322"/>
        <v>0</v>
      </c>
      <c r="X270" s="73">
        <f t="shared" si="324"/>
        <v>0</v>
      </c>
      <c r="Y270" s="73">
        <f t="shared" si="323"/>
        <v>0</v>
      </c>
      <c r="Z270" s="76"/>
      <c r="AA270" s="76"/>
      <c r="AB270" s="76"/>
      <c r="AC270" s="76"/>
      <c r="AD270" s="76"/>
      <c r="AE270" s="76"/>
      <c r="AF270" s="76"/>
      <c r="AG270" s="76"/>
      <c r="AH270" s="76">
        <f t="shared" si="262"/>
        <v>107.5</v>
      </c>
      <c r="AI270" s="76">
        <f t="shared" si="268"/>
        <v>12.5</v>
      </c>
      <c r="AJ270" s="76">
        <f t="shared" si="263"/>
        <v>0</v>
      </c>
      <c r="AK270" s="76">
        <f t="shared" si="264"/>
        <v>0</v>
      </c>
      <c r="AL270" s="76">
        <f t="shared" si="265"/>
        <v>0</v>
      </c>
      <c r="AM270" s="76">
        <f t="shared" si="269"/>
        <v>0</v>
      </c>
      <c r="AN270" s="76">
        <f t="shared" si="266"/>
        <v>0</v>
      </c>
      <c r="AO270" s="76">
        <f t="shared" si="267"/>
        <v>0</v>
      </c>
    </row>
    <row r="271" spans="1:41" s="29" customFormat="1" ht="20.100000000000001" customHeight="1">
      <c r="A271" s="26"/>
      <c r="B271" s="27" t="s">
        <v>214</v>
      </c>
      <c r="C271" s="47">
        <f>+C269+C270</f>
        <v>675</v>
      </c>
      <c r="D271" s="47">
        <f t="shared" ref="D271:AO271" si="329">+D269+D270</f>
        <v>101</v>
      </c>
      <c r="E271" s="47">
        <f t="shared" si="329"/>
        <v>776</v>
      </c>
      <c r="F271" s="47">
        <f t="shared" si="329"/>
        <v>0</v>
      </c>
      <c r="G271" s="47">
        <f t="shared" si="329"/>
        <v>0</v>
      </c>
      <c r="H271" s="47">
        <f t="shared" si="329"/>
        <v>0</v>
      </c>
      <c r="I271" s="47">
        <f t="shared" si="329"/>
        <v>0</v>
      </c>
      <c r="J271" s="47">
        <f t="shared" si="329"/>
        <v>0</v>
      </c>
      <c r="K271" s="47">
        <f t="shared" si="329"/>
        <v>0</v>
      </c>
      <c r="L271" s="47">
        <f t="shared" si="329"/>
        <v>35</v>
      </c>
      <c r="M271" s="47">
        <f t="shared" si="329"/>
        <v>33</v>
      </c>
      <c r="N271" s="47">
        <f t="shared" si="329"/>
        <v>68</v>
      </c>
      <c r="O271" s="47">
        <f t="shared" si="329"/>
        <v>710</v>
      </c>
      <c r="P271" s="47">
        <f t="shared" si="329"/>
        <v>134</v>
      </c>
      <c r="Q271" s="47">
        <f t="shared" si="329"/>
        <v>844</v>
      </c>
      <c r="R271" s="47">
        <f t="shared" si="329"/>
        <v>214.79000000000002</v>
      </c>
      <c r="S271" s="47">
        <f t="shared" si="329"/>
        <v>15.15</v>
      </c>
      <c r="T271" s="47">
        <f t="shared" si="329"/>
        <v>0</v>
      </c>
      <c r="U271" s="47">
        <f t="shared" si="329"/>
        <v>0</v>
      </c>
      <c r="V271" s="47">
        <f t="shared" si="329"/>
        <v>0</v>
      </c>
      <c r="W271" s="47">
        <f t="shared" si="329"/>
        <v>0</v>
      </c>
      <c r="X271" s="47">
        <f t="shared" si="329"/>
        <v>11.14</v>
      </c>
      <c r="Y271" s="47">
        <f t="shared" si="329"/>
        <v>4.95</v>
      </c>
      <c r="Z271" s="47">
        <f t="shared" si="329"/>
        <v>0</v>
      </c>
      <c r="AA271" s="47">
        <f t="shared" si="329"/>
        <v>0</v>
      </c>
      <c r="AB271" s="47">
        <f t="shared" si="329"/>
        <v>0</v>
      </c>
      <c r="AC271" s="47">
        <f t="shared" si="329"/>
        <v>0</v>
      </c>
      <c r="AD271" s="47">
        <f t="shared" si="329"/>
        <v>0</v>
      </c>
      <c r="AE271" s="47">
        <f t="shared" si="329"/>
        <v>0</v>
      </c>
      <c r="AF271" s="47">
        <f t="shared" si="329"/>
        <v>0</v>
      </c>
      <c r="AG271" s="47">
        <f t="shared" si="329"/>
        <v>0</v>
      </c>
      <c r="AH271" s="47">
        <f t="shared" si="329"/>
        <v>168.75</v>
      </c>
      <c r="AI271" s="47">
        <f t="shared" si="329"/>
        <v>25.25</v>
      </c>
      <c r="AJ271" s="47">
        <f t="shared" si="329"/>
        <v>0</v>
      </c>
      <c r="AK271" s="47">
        <f t="shared" si="329"/>
        <v>0</v>
      </c>
      <c r="AL271" s="47">
        <f t="shared" si="329"/>
        <v>0</v>
      </c>
      <c r="AM271" s="47">
        <f t="shared" si="329"/>
        <v>0</v>
      </c>
      <c r="AN271" s="47">
        <f t="shared" si="329"/>
        <v>8.75</v>
      </c>
      <c r="AO271" s="47">
        <f t="shared" si="329"/>
        <v>8.25</v>
      </c>
    </row>
    <row r="272" spans="1:41" ht="20.100000000000001" customHeight="1">
      <c r="A272" s="19">
        <v>4</v>
      </c>
      <c r="B272" s="20" t="s">
        <v>216</v>
      </c>
      <c r="C272" s="46">
        <v>14043</v>
      </c>
      <c r="D272" s="46">
        <v>3946</v>
      </c>
      <c r="E272" s="10">
        <f t="shared" ref="E272" si="330">C272+D272</f>
        <v>17989</v>
      </c>
      <c r="F272" s="46">
        <v>1301</v>
      </c>
      <c r="G272" s="46">
        <v>1300</v>
      </c>
      <c r="H272" s="10">
        <f t="shared" ref="H272" si="331">F272+G272</f>
        <v>2601</v>
      </c>
      <c r="I272" s="21">
        <v>594</v>
      </c>
      <c r="J272" s="21">
        <v>557</v>
      </c>
      <c r="K272" s="10">
        <f>I272+J272</f>
        <v>1151</v>
      </c>
      <c r="L272" s="46">
        <v>860</v>
      </c>
      <c r="M272" s="46">
        <v>1006</v>
      </c>
      <c r="N272" s="10">
        <f t="shared" si="310"/>
        <v>1866</v>
      </c>
      <c r="O272" s="10">
        <f>C272+F272+I272+L272</f>
        <v>16798</v>
      </c>
      <c r="P272" s="23">
        <f>D272+G272+J272+M272</f>
        <v>6809</v>
      </c>
      <c r="Q272" s="10">
        <f t="shared" si="298"/>
        <v>23607</v>
      </c>
      <c r="R272" s="73">
        <f t="shared" si="317"/>
        <v>4468.4799999999996</v>
      </c>
      <c r="S272" s="73">
        <f t="shared" si="318"/>
        <v>591.9</v>
      </c>
      <c r="T272" s="73">
        <f t="shared" si="319"/>
        <v>413.98</v>
      </c>
      <c r="U272" s="73">
        <f t="shared" si="320"/>
        <v>195</v>
      </c>
      <c r="V272" s="73">
        <f t="shared" si="321"/>
        <v>189.01</v>
      </c>
      <c r="W272" s="73">
        <f t="shared" si="322"/>
        <v>83.55</v>
      </c>
      <c r="X272" s="73">
        <f t="shared" si="324"/>
        <v>273.64999999999998</v>
      </c>
      <c r="Y272" s="73">
        <f t="shared" si="323"/>
        <v>150.9</v>
      </c>
      <c r="Z272" s="76"/>
      <c r="AA272" s="76"/>
      <c r="AB272" s="76"/>
      <c r="AC272" s="76"/>
      <c r="AD272" s="76"/>
      <c r="AE272" s="76"/>
      <c r="AF272" s="76"/>
      <c r="AG272" s="76"/>
      <c r="AH272" s="76">
        <f t="shared" si="262"/>
        <v>3510.75</v>
      </c>
      <c r="AI272" s="76">
        <f t="shared" si="268"/>
        <v>986.5</v>
      </c>
      <c r="AJ272" s="76">
        <f t="shared" si="263"/>
        <v>325.25</v>
      </c>
      <c r="AK272" s="76">
        <f t="shared" si="264"/>
        <v>325</v>
      </c>
      <c r="AL272" s="76">
        <f t="shared" si="265"/>
        <v>148.5</v>
      </c>
      <c r="AM272" s="76">
        <f t="shared" si="269"/>
        <v>139.25</v>
      </c>
      <c r="AN272" s="76">
        <f t="shared" si="266"/>
        <v>215</v>
      </c>
      <c r="AO272" s="76">
        <f t="shared" si="267"/>
        <v>251.5</v>
      </c>
    </row>
    <row r="273" spans="1:41" s="41" customFormat="1" ht="20.100000000000001" customHeight="1">
      <c r="A273" s="38"/>
      <c r="B273" s="44" t="s">
        <v>217</v>
      </c>
      <c r="C273" s="40">
        <f>+C268+C271+C272</f>
        <v>16136</v>
      </c>
      <c r="D273" s="40">
        <f t="shared" ref="D273:L273" si="332">+D268+D271+D272</f>
        <v>4297</v>
      </c>
      <c r="E273" s="40">
        <f t="shared" si="332"/>
        <v>20433</v>
      </c>
      <c r="F273" s="40">
        <f t="shared" si="332"/>
        <v>1301</v>
      </c>
      <c r="G273" s="40">
        <f t="shared" si="332"/>
        <v>1300</v>
      </c>
      <c r="H273" s="40">
        <f t="shared" si="332"/>
        <v>2601</v>
      </c>
      <c r="I273" s="40">
        <f t="shared" si="332"/>
        <v>594</v>
      </c>
      <c r="J273" s="40">
        <f t="shared" si="332"/>
        <v>557</v>
      </c>
      <c r="K273" s="40">
        <f t="shared" si="332"/>
        <v>1151</v>
      </c>
      <c r="L273" s="40">
        <f t="shared" si="332"/>
        <v>985</v>
      </c>
      <c r="M273" s="40">
        <f>+M268+M271+M272</f>
        <v>1207</v>
      </c>
      <c r="N273" s="40">
        <f t="shared" ref="N273:AO273" si="333">+N268+N271+N272</f>
        <v>2192</v>
      </c>
      <c r="O273" s="40">
        <f t="shared" si="333"/>
        <v>19016</v>
      </c>
      <c r="P273" s="40">
        <f t="shared" si="333"/>
        <v>7361</v>
      </c>
      <c r="Q273" s="40">
        <f t="shared" si="333"/>
        <v>26377</v>
      </c>
      <c r="R273" s="40">
        <f t="shared" si="333"/>
        <v>5134.4799999999996</v>
      </c>
      <c r="S273" s="40">
        <f t="shared" si="333"/>
        <v>644.54999999999995</v>
      </c>
      <c r="T273" s="40">
        <f t="shared" si="333"/>
        <v>413.98</v>
      </c>
      <c r="U273" s="40">
        <f t="shared" si="333"/>
        <v>195</v>
      </c>
      <c r="V273" s="40">
        <f t="shared" si="333"/>
        <v>189.01</v>
      </c>
      <c r="W273" s="40">
        <f t="shared" si="333"/>
        <v>83.55</v>
      </c>
      <c r="X273" s="40">
        <f t="shared" si="333"/>
        <v>313.42999999999995</v>
      </c>
      <c r="Y273" s="40">
        <f t="shared" si="333"/>
        <v>181.05</v>
      </c>
      <c r="Z273" s="40">
        <f t="shared" si="333"/>
        <v>0</v>
      </c>
      <c r="AA273" s="40">
        <f t="shared" si="333"/>
        <v>0</v>
      </c>
      <c r="AB273" s="40">
        <f t="shared" si="333"/>
        <v>0</v>
      </c>
      <c r="AC273" s="40">
        <f t="shared" si="333"/>
        <v>0</v>
      </c>
      <c r="AD273" s="40">
        <f t="shared" si="333"/>
        <v>0</v>
      </c>
      <c r="AE273" s="40">
        <f t="shared" si="333"/>
        <v>0</v>
      </c>
      <c r="AF273" s="40">
        <f t="shared" si="333"/>
        <v>0</v>
      </c>
      <c r="AG273" s="40">
        <f t="shared" si="333"/>
        <v>0</v>
      </c>
      <c r="AH273" s="40">
        <f t="shared" si="333"/>
        <v>4034</v>
      </c>
      <c r="AI273" s="40">
        <f t="shared" si="333"/>
        <v>1074.25</v>
      </c>
      <c r="AJ273" s="40">
        <f t="shared" si="333"/>
        <v>325.25</v>
      </c>
      <c r="AK273" s="40">
        <f t="shared" si="333"/>
        <v>325</v>
      </c>
      <c r="AL273" s="40">
        <f t="shared" si="333"/>
        <v>148.5</v>
      </c>
      <c r="AM273" s="40">
        <f t="shared" si="333"/>
        <v>139.25</v>
      </c>
      <c r="AN273" s="40">
        <f t="shared" si="333"/>
        <v>246.25</v>
      </c>
      <c r="AO273" s="40">
        <f t="shared" si="333"/>
        <v>301.75</v>
      </c>
    </row>
    <row r="274" spans="1:41" ht="20.100000000000001" customHeight="1">
      <c r="A274" s="19">
        <v>1</v>
      </c>
      <c r="B274" s="20" t="s">
        <v>218</v>
      </c>
      <c r="C274" s="21">
        <v>2341</v>
      </c>
      <c r="D274" s="21">
        <v>1226</v>
      </c>
      <c r="E274" s="10">
        <f t="shared" ref="E274" si="334">C274+D274</f>
        <v>3567</v>
      </c>
      <c r="F274" s="21">
        <v>0</v>
      </c>
      <c r="G274" s="42">
        <v>0</v>
      </c>
      <c r="H274" s="10">
        <f t="shared" ref="H274" si="335">F274+G274</f>
        <v>0</v>
      </c>
      <c r="I274" s="21">
        <v>0</v>
      </c>
      <c r="J274" s="21">
        <v>0</v>
      </c>
      <c r="K274" s="10">
        <f>I274+J274</f>
        <v>0</v>
      </c>
      <c r="L274" s="42">
        <v>0</v>
      </c>
      <c r="M274" s="42">
        <v>0</v>
      </c>
      <c r="N274" s="10">
        <f t="shared" si="310"/>
        <v>0</v>
      </c>
      <c r="O274" s="10">
        <f>C274+F274+I274+L274</f>
        <v>2341</v>
      </c>
      <c r="P274" s="23">
        <f>D274+G274+J274+M274</f>
        <v>1226</v>
      </c>
      <c r="Q274" s="10">
        <f t="shared" si="298"/>
        <v>3567</v>
      </c>
      <c r="R274" s="73">
        <f t="shared" si="317"/>
        <v>744.91</v>
      </c>
      <c r="S274" s="73">
        <f t="shared" si="318"/>
        <v>183.9</v>
      </c>
      <c r="T274" s="73">
        <f t="shared" si="319"/>
        <v>0</v>
      </c>
      <c r="U274" s="73">
        <f t="shared" si="320"/>
        <v>0</v>
      </c>
      <c r="V274" s="73">
        <f t="shared" si="321"/>
        <v>0</v>
      </c>
      <c r="W274" s="73">
        <f t="shared" si="322"/>
        <v>0</v>
      </c>
      <c r="X274" s="73">
        <f t="shared" si="324"/>
        <v>0</v>
      </c>
      <c r="Y274" s="73">
        <f t="shared" si="323"/>
        <v>0</v>
      </c>
      <c r="Z274" s="76"/>
      <c r="AA274" s="76"/>
      <c r="AB274" s="76"/>
      <c r="AC274" s="76"/>
      <c r="AD274" s="76"/>
      <c r="AE274" s="76"/>
      <c r="AF274" s="76"/>
      <c r="AG274" s="76"/>
      <c r="AH274" s="76">
        <f>ROUND(C274*25%,2)+150.9</f>
        <v>736.15</v>
      </c>
      <c r="AI274" s="76">
        <v>1042.0999999999999</v>
      </c>
      <c r="AJ274" s="76"/>
      <c r="AK274" s="76"/>
      <c r="AL274" s="76"/>
      <c r="AM274" s="76"/>
      <c r="AN274" s="76"/>
      <c r="AO274" s="76"/>
    </row>
    <row r="275" spans="1:41" s="41" customFormat="1" ht="20.100000000000001" customHeight="1">
      <c r="A275" s="38"/>
      <c r="B275" s="44" t="s">
        <v>219</v>
      </c>
      <c r="C275" s="40">
        <f t="shared" ref="C275:AO275" si="336">SUM(C274:C274)</f>
        <v>2341</v>
      </c>
      <c r="D275" s="40">
        <f t="shared" si="336"/>
        <v>1226</v>
      </c>
      <c r="E275" s="40">
        <f t="shared" si="336"/>
        <v>3567</v>
      </c>
      <c r="F275" s="40">
        <f t="shared" si="336"/>
        <v>0</v>
      </c>
      <c r="G275" s="40">
        <f t="shared" si="336"/>
        <v>0</v>
      </c>
      <c r="H275" s="40">
        <f t="shared" si="336"/>
        <v>0</v>
      </c>
      <c r="I275" s="40">
        <f t="shared" si="336"/>
        <v>0</v>
      </c>
      <c r="J275" s="40">
        <f t="shared" si="336"/>
        <v>0</v>
      </c>
      <c r="K275" s="40">
        <f t="shared" si="336"/>
        <v>0</v>
      </c>
      <c r="L275" s="40">
        <f t="shared" si="336"/>
        <v>0</v>
      </c>
      <c r="M275" s="40">
        <f t="shared" si="336"/>
        <v>0</v>
      </c>
      <c r="N275" s="40">
        <f t="shared" si="336"/>
        <v>0</v>
      </c>
      <c r="O275" s="40">
        <f t="shared" si="336"/>
        <v>2341</v>
      </c>
      <c r="P275" s="40">
        <f t="shared" si="336"/>
        <v>1226</v>
      </c>
      <c r="Q275" s="40">
        <f t="shared" si="336"/>
        <v>3567</v>
      </c>
      <c r="R275" s="40">
        <f t="shared" si="336"/>
        <v>744.91</v>
      </c>
      <c r="S275" s="40">
        <f t="shared" si="336"/>
        <v>183.9</v>
      </c>
      <c r="T275" s="40">
        <f t="shared" si="336"/>
        <v>0</v>
      </c>
      <c r="U275" s="40">
        <f t="shared" si="336"/>
        <v>0</v>
      </c>
      <c r="V275" s="40">
        <f t="shared" si="336"/>
        <v>0</v>
      </c>
      <c r="W275" s="40">
        <f t="shared" si="336"/>
        <v>0</v>
      </c>
      <c r="X275" s="40">
        <f t="shared" si="336"/>
        <v>0</v>
      </c>
      <c r="Y275" s="40">
        <f t="shared" si="336"/>
        <v>0</v>
      </c>
      <c r="Z275" s="40">
        <f t="shared" si="336"/>
        <v>0</v>
      </c>
      <c r="AA275" s="40">
        <f t="shared" si="336"/>
        <v>0</v>
      </c>
      <c r="AB275" s="40">
        <f t="shared" si="336"/>
        <v>0</v>
      </c>
      <c r="AC275" s="40">
        <f t="shared" si="336"/>
        <v>0</v>
      </c>
      <c r="AD275" s="40">
        <f t="shared" si="336"/>
        <v>0</v>
      </c>
      <c r="AE275" s="40">
        <f t="shared" si="336"/>
        <v>0</v>
      </c>
      <c r="AF275" s="40">
        <f t="shared" si="336"/>
        <v>0</v>
      </c>
      <c r="AG275" s="40">
        <f t="shared" si="336"/>
        <v>0</v>
      </c>
      <c r="AH275" s="40">
        <f t="shared" si="336"/>
        <v>736.15</v>
      </c>
      <c r="AI275" s="40">
        <f t="shared" si="336"/>
        <v>1042.0999999999999</v>
      </c>
      <c r="AJ275" s="40">
        <f t="shared" si="336"/>
        <v>0</v>
      </c>
      <c r="AK275" s="40">
        <f t="shared" si="336"/>
        <v>0</v>
      </c>
      <c r="AL275" s="40">
        <f t="shared" si="336"/>
        <v>0</v>
      </c>
      <c r="AM275" s="40">
        <f t="shared" si="336"/>
        <v>0</v>
      </c>
      <c r="AN275" s="40">
        <f t="shared" si="336"/>
        <v>0</v>
      </c>
      <c r="AO275" s="40">
        <f t="shared" si="336"/>
        <v>0</v>
      </c>
    </row>
    <row r="276" spans="1:41" ht="20.100000000000001" customHeight="1" thickBot="1">
      <c r="A276" s="19">
        <v>1</v>
      </c>
      <c r="B276" s="20" t="s">
        <v>220</v>
      </c>
      <c r="C276" s="48">
        <v>350</v>
      </c>
      <c r="D276" s="48">
        <v>20</v>
      </c>
      <c r="E276" s="10">
        <f t="shared" ref="E276:E293" si="337">C276+D276</f>
        <v>370</v>
      </c>
      <c r="F276" s="21">
        <v>0</v>
      </c>
      <c r="G276" s="42">
        <v>0</v>
      </c>
      <c r="H276" s="10">
        <f t="shared" ref="H276:H295" si="338">F276+G276</f>
        <v>0</v>
      </c>
      <c r="I276" s="21">
        <v>0</v>
      </c>
      <c r="J276" s="21">
        <v>0</v>
      </c>
      <c r="K276" s="10">
        <f t="shared" ref="K276:K295" si="339">I276+J276</f>
        <v>0</v>
      </c>
      <c r="L276" s="57">
        <v>0</v>
      </c>
      <c r="M276" s="57">
        <v>0</v>
      </c>
      <c r="N276" s="10">
        <f>+L276+M276</f>
        <v>0</v>
      </c>
      <c r="O276" s="10">
        <f>+L276+I276+F276+C276</f>
        <v>350</v>
      </c>
      <c r="P276" s="23">
        <f>+M276+J276+G276+D276</f>
        <v>20</v>
      </c>
      <c r="Q276" s="10">
        <f t="shared" si="298"/>
        <v>370</v>
      </c>
      <c r="R276" s="73">
        <f>ROUND(C276*31.82%,2)+0.95</f>
        <v>112.32000000000001</v>
      </c>
      <c r="S276" s="73">
        <f t="shared" si="318"/>
        <v>3</v>
      </c>
      <c r="T276" s="73">
        <f t="shared" si="319"/>
        <v>0</v>
      </c>
      <c r="U276" s="73">
        <f t="shared" si="320"/>
        <v>0</v>
      </c>
      <c r="V276" s="73">
        <f t="shared" si="321"/>
        <v>0</v>
      </c>
      <c r="W276" s="73">
        <f t="shared" si="322"/>
        <v>0</v>
      </c>
      <c r="X276" s="73">
        <f>ROUND(L276*31.82%,2)</f>
        <v>0</v>
      </c>
      <c r="Y276" s="73">
        <f>ROUND(M276*15%,2)</f>
        <v>0</v>
      </c>
      <c r="Z276" s="76">
        <v>350</v>
      </c>
      <c r="AA276" s="76">
        <v>20</v>
      </c>
      <c r="AB276" s="76">
        <v>0</v>
      </c>
      <c r="AC276" s="76">
        <v>0</v>
      </c>
      <c r="AD276" s="76">
        <v>0</v>
      </c>
      <c r="AE276" s="76">
        <v>0</v>
      </c>
      <c r="AF276" s="76"/>
      <c r="AG276" s="76"/>
      <c r="AH276" s="76">
        <f>ROUND(Z276*56.82%-R276,2)</f>
        <v>86.55</v>
      </c>
      <c r="AI276" s="76">
        <f>ROUND(AA276*40%-S276,2)</f>
        <v>5</v>
      </c>
      <c r="AJ276" s="76">
        <f t="shared" ref="AJ276:AN291" si="340">ROUND(AB276*56.82%-T276,2)</f>
        <v>0</v>
      </c>
      <c r="AK276" s="76">
        <f>ROUND(AC276*40%-U276,2)</f>
        <v>0</v>
      </c>
      <c r="AL276" s="76">
        <f t="shared" si="340"/>
        <v>0</v>
      </c>
      <c r="AM276" s="76">
        <f>ROUND(AE276*40%-W276,2)</f>
        <v>0</v>
      </c>
      <c r="AN276" s="76">
        <f t="shared" si="340"/>
        <v>0</v>
      </c>
      <c r="AO276" s="76">
        <f>ROUND(AG276*40%-Y276,2)</f>
        <v>0</v>
      </c>
    </row>
    <row r="277" spans="1:41" ht="20.100000000000001" customHeight="1">
      <c r="A277" s="19">
        <v>2</v>
      </c>
      <c r="B277" s="20" t="s">
        <v>221</v>
      </c>
      <c r="C277" s="21">
        <v>1039</v>
      </c>
      <c r="D277" s="21">
        <v>250</v>
      </c>
      <c r="E277" s="10">
        <f t="shared" si="337"/>
        <v>1289</v>
      </c>
      <c r="F277" s="21">
        <v>0</v>
      </c>
      <c r="G277" s="42">
        <v>0</v>
      </c>
      <c r="H277" s="10">
        <f t="shared" si="338"/>
        <v>0</v>
      </c>
      <c r="I277" s="21">
        <v>0</v>
      </c>
      <c r="J277" s="21">
        <v>20</v>
      </c>
      <c r="K277" s="10">
        <f t="shared" si="339"/>
        <v>20</v>
      </c>
      <c r="L277" s="42">
        <v>117</v>
      </c>
      <c r="M277" s="42">
        <v>176</v>
      </c>
      <c r="N277" s="10">
        <f t="shared" ref="N277:N295" si="341">+L277+M277</f>
        <v>293</v>
      </c>
      <c r="O277" s="10">
        <f t="shared" ref="O277:O295" si="342">+L277+I277+F277+C277</f>
        <v>1156</v>
      </c>
      <c r="P277" s="23">
        <f t="shared" ref="P277:P295" si="343">+M277+J277+G277+D277</f>
        <v>446</v>
      </c>
      <c r="Q277" s="10">
        <f t="shared" si="298"/>
        <v>1602</v>
      </c>
      <c r="R277" s="73">
        <f>ROUND(C277*31.82%,2)+2.93</f>
        <v>333.54</v>
      </c>
      <c r="S277" s="73">
        <f t="shared" si="318"/>
        <v>37.5</v>
      </c>
      <c r="T277" s="73">
        <f t="shared" si="319"/>
        <v>0</v>
      </c>
      <c r="U277" s="73">
        <f t="shared" si="320"/>
        <v>0</v>
      </c>
      <c r="V277" s="73">
        <f t="shared" si="321"/>
        <v>0</v>
      </c>
      <c r="W277" s="73">
        <f t="shared" si="322"/>
        <v>3</v>
      </c>
      <c r="X277" s="73">
        <f t="shared" ref="X277:X295" si="344">ROUND(L277*31.82%,2)</f>
        <v>37.229999999999997</v>
      </c>
      <c r="Y277" s="73">
        <f t="shared" ref="Y277:Y292" si="345">ROUND(M277*15%,2)</f>
        <v>26.4</v>
      </c>
      <c r="Z277" s="76">
        <v>904</v>
      </c>
      <c r="AA277" s="76">
        <v>250</v>
      </c>
      <c r="AB277" s="76">
        <v>0</v>
      </c>
      <c r="AC277" s="76">
        <v>0</v>
      </c>
      <c r="AD277" s="76">
        <v>0</v>
      </c>
      <c r="AE277" s="76">
        <v>84</v>
      </c>
      <c r="AF277" s="76">
        <v>300</v>
      </c>
      <c r="AG277" s="76">
        <v>245</v>
      </c>
      <c r="AH277" s="76">
        <f t="shared" ref="AH277:AH295" si="346">ROUND(Z277*56.82%-R277,2)</f>
        <v>180.11</v>
      </c>
      <c r="AI277" s="76">
        <f t="shared" ref="AI277:AI295" si="347">ROUND(AA277*40%-S277,2)</f>
        <v>62.5</v>
      </c>
      <c r="AJ277" s="76">
        <f t="shared" si="340"/>
        <v>0</v>
      </c>
      <c r="AK277" s="76">
        <f t="shared" ref="AK277:AK295" si="348">ROUND(AC277*40%-U277,2)</f>
        <v>0</v>
      </c>
      <c r="AL277" s="76">
        <f t="shared" si="340"/>
        <v>0</v>
      </c>
      <c r="AM277" s="76">
        <f t="shared" ref="AM277:AM295" si="349">ROUND(AE277*40%-W277,2)</f>
        <v>30.6</v>
      </c>
      <c r="AN277" s="76">
        <f t="shared" si="340"/>
        <v>133.22999999999999</v>
      </c>
      <c r="AO277" s="76">
        <f t="shared" ref="AO277:AO295" si="350">ROUND(AG277*40%-Y277,2)</f>
        <v>71.599999999999994</v>
      </c>
    </row>
    <row r="278" spans="1:41" ht="20.100000000000001" customHeight="1">
      <c r="A278" s="19">
        <v>3</v>
      </c>
      <c r="B278" s="20" t="s">
        <v>222</v>
      </c>
      <c r="C278" s="21">
        <v>1024</v>
      </c>
      <c r="D278" s="21">
        <v>900</v>
      </c>
      <c r="E278" s="10">
        <f t="shared" si="337"/>
        <v>1924</v>
      </c>
      <c r="F278" s="21">
        <v>0</v>
      </c>
      <c r="G278" s="42">
        <v>0</v>
      </c>
      <c r="H278" s="10">
        <f t="shared" si="338"/>
        <v>0</v>
      </c>
      <c r="I278" s="21">
        <v>5</v>
      </c>
      <c r="J278" s="21">
        <v>0</v>
      </c>
      <c r="K278" s="10">
        <f t="shared" si="339"/>
        <v>5</v>
      </c>
      <c r="L278" s="42">
        <v>0</v>
      </c>
      <c r="M278" s="42">
        <v>66</v>
      </c>
      <c r="N278" s="10">
        <f t="shared" si="341"/>
        <v>66</v>
      </c>
      <c r="O278" s="10">
        <f t="shared" si="342"/>
        <v>1029</v>
      </c>
      <c r="P278" s="23">
        <f t="shared" si="343"/>
        <v>966</v>
      </c>
      <c r="Q278" s="10">
        <f t="shared" si="298"/>
        <v>1995</v>
      </c>
      <c r="R278" s="73">
        <f t="shared" si="317"/>
        <v>325.83999999999997</v>
      </c>
      <c r="S278" s="73">
        <f t="shared" si="318"/>
        <v>135</v>
      </c>
      <c r="T278" s="73">
        <f t="shared" si="319"/>
        <v>0</v>
      </c>
      <c r="U278" s="73">
        <f t="shared" si="320"/>
        <v>0</v>
      </c>
      <c r="V278" s="73">
        <f t="shared" si="321"/>
        <v>1.59</v>
      </c>
      <c r="W278" s="73">
        <f t="shared" si="322"/>
        <v>0</v>
      </c>
      <c r="X278" s="73">
        <f t="shared" si="344"/>
        <v>0</v>
      </c>
      <c r="Y278" s="73">
        <f t="shared" si="345"/>
        <v>9.9</v>
      </c>
      <c r="Z278" s="76">
        <v>904</v>
      </c>
      <c r="AA278" s="76">
        <v>751</v>
      </c>
      <c r="AB278" s="76">
        <v>0</v>
      </c>
      <c r="AC278" s="76">
        <v>0</v>
      </c>
      <c r="AD278" s="76">
        <v>5</v>
      </c>
      <c r="AE278" s="76">
        <v>104</v>
      </c>
      <c r="AF278" s="76">
        <v>87</v>
      </c>
      <c r="AG278" s="76">
        <v>115</v>
      </c>
      <c r="AH278" s="76">
        <f t="shared" si="346"/>
        <v>187.81</v>
      </c>
      <c r="AI278" s="76">
        <f t="shared" si="347"/>
        <v>165.4</v>
      </c>
      <c r="AJ278" s="76">
        <f t="shared" si="340"/>
        <v>0</v>
      </c>
      <c r="AK278" s="76">
        <f t="shared" si="348"/>
        <v>0</v>
      </c>
      <c r="AL278" s="76">
        <f t="shared" si="340"/>
        <v>1.25</v>
      </c>
      <c r="AM278" s="76">
        <f t="shared" si="349"/>
        <v>41.6</v>
      </c>
      <c r="AN278" s="76">
        <f t="shared" si="340"/>
        <v>49.43</v>
      </c>
      <c r="AO278" s="76">
        <f t="shared" si="350"/>
        <v>36.1</v>
      </c>
    </row>
    <row r="279" spans="1:41" ht="20.100000000000001" customHeight="1">
      <c r="A279" s="19">
        <v>4</v>
      </c>
      <c r="B279" s="20" t="s">
        <v>223</v>
      </c>
      <c r="C279" s="21">
        <v>696</v>
      </c>
      <c r="D279" s="21">
        <v>405</v>
      </c>
      <c r="E279" s="10">
        <f t="shared" si="337"/>
        <v>1101</v>
      </c>
      <c r="F279" s="21">
        <v>0</v>
      </c>
      <c r="G279" s="42">
        <v>0</v>
      </c>
      <c r="H279" s="10">
        <f t="shared" si="338"/>
        <v>0</v>
      </c>
      <c r="I279" s="21">
        <v>20</v>
      </c>
      <c r="J279" s="21">
        <v>7</v>
      </c>
      <c r="K279" s="10">
        <f t="shared" si="339"/>
        <v>27</v>
      </c>
      <c r="L279" s="42">
        <v>83</v>
      </c>
      <c r="M279" s="42">
        <v>130</v>
      </c>
      <c r="N279" s="10">
        <f t="shared" si="341"/>
        <v>213</v>
      </c>
      <c r="O279" s="10">
        <f t="shared" si="342"/>
        <v>799</v>
      </c>
      <c r="P279" s="23">
        <f t="shared" si="343"/>
        <v>542</v>
      </c>
      <c r="Q279" s="10">
        <f t="shared" si="298"/>
        <v>1341</v>
      </c>
      <c r="R279" s="73">
        <f t="shared" si="317"/>
        <v>221.47</v>
      </c>
      <c r="S279" s="73">
        <f t="shared" si="318"/>
        <v>60.75</v>
      </c>
      <c r="T279" s="73">
        <f t="shared" si="319"/>
        <v>0</v>
      </c>
      <c r="U279" s="73">
        <f t="shared" si="320"/>
        <v>0</v>
      </c>
      <c r="V279" s="73">
        <f t="shared" si="321"/>
        <v>6.36</v>
      </c>
      <c r="W279" s="73">
        <f t="shared" si="322"/>
        <v>1.05</v>
      </c>
      <c r="X279" s="73">
        <f t="shared" si="344"/>
        <v>26.41</v>
      </c>
      <c r="Y279" s="73">
        <f t="shared" si="345"/>
        <v>19.5</v>
      </c>
      <c r="Z279" s="76">
        <v>700</v>
      </c>
      <c r="AA279" s="76">
        <v>405</v>
      </c>
      <c r="AB279" s="76">
        <v>0</v>
      </c>
      <c r="AC279" s="76">
        <v>0</v>
      </c>
      <c r="AD279" s="76">
        <v>20</v>
      </c>
      <c r="AE279" s="76">
        <v>54</v>
      </c>
      <c r="AF279" s="76">
        <v>100</v>
      </c>
      <c r="AG279" s="76">
        <v>195</v>
      </c>
      <c r="AH279" s="76">
        <f t="shared" si="346"/>
        <v>176.27</v>
      </c>
      <c r="AI279" s="76">
        <f t="shared" si="347"/>
        <v>101.25</v>
      </c>
      <c r="AJ279" s="76">
        <f t="shared" si="340"/>
        <v>0</v>
      </c>
      <c r="AK279" s="76">
        <f t="shared" si="348"/>
        <v>0</v>
      </c>
      <c r="AL279" s="76">
        <f t="shared" si="340"/>
        <v>5</v>
      </c>
      <c r="AM279" s="76">
        <f t="shared" si="349"/>
        <v>20.55</v>
      </c>
      <c r="AN279" s="76">
        <f t="shared" si="340"/>
        <v>30.41</v>
      </c>
      <c r="AO279" s="76">
        <f t="shared" si="350"/>
        <v>58.5</v>
      </c>
    </row>
    <row r="280" spans="1:41" ht="20.100000000000001" customHeight="1">
      <c r="A280" s="19">
        <v>5</v>
      </c>
      <c r="B280" s="20" t="s">
        <v>224</v>
      </c>
      <c r="C280" s="21">
        <v>620</v>
      </c>
      <c r="D280" s="21">
        <v>461</v>
      </c>
      <c r="E280" s="10">
        <f t="shared" si="337"/>
        <v>1081</v>
      </c>
      <c r="F280" s="21">
        <v>0</v>
      </c>
      <c r="G280" s="42">
        <v>0</v>
      </c>
      <c r="H280" s="10">
        <f t="shared" si="338"/>
        <v>0</v>
      </c>
      <c r="I280" s="21">
        <v>100</v>
      </c>
      <c r="J280" s="21">
        <v>211</v>
      </c>
      <c r="K280" s="10">
        <f t="shared" si="339"/>
        <v>311</v>
      </c>
      <c r="L280" s="42">
        <v>64</v>
      </c>
      <c r="M280" s="42">
        <v>43</v>
      </c>
      <c r="N280" s="10">
        <f t="shared" si="341"/>
        <v>107</v>
      </c>
      <c r="O280" s="10">
        <f t="shared" si="342"/>
        <v>784</v>
      </c>
      <c r="P280" s="23">
        <f t="shared" si="343"/>
        <v>715</v>
      </c>
      <c r="Q280" s="10">
        <f t="shared" si="298"/>
        <v>1499</v>
      </c>
      <c r="R280" s="73">
        <f t="shared" si="317"/>
        <v>197.28</v>
      </c>
      <c r="S280" s="73">
        <f t="shared" si="318"/>
        <v>69.150000000000006</v>
      </c>
      <c r="T280" s="73">
        <f t="shared" si="319"/>
        <v>0</v>
      </c>
      <c r="U280" s="73">
        <f t="shared" si="320"/>
        <v>0</v>
      </c>
      <c r="V280" s="73">
        <f t="shared" si="321"/>
        <v>31.82</v>
      </c>
      <c r="W280" s="73">
        <f t="shared" si="322"/>
        <v>31.65</v>
      </c>
      <c r="X280" s="73">
        <f t="shared" si="344"/>
        <v>20.36</v>
      </c>
      <c r="Y280" s="73">
        <f t="shared" si="345"/>
        <v>6.45</v>
      </c>
      <c r="Z280" s="76">
        <v>624</v>
      </c>
      <c r="AA280" s="76">
        <v>461</v>
      </c>
      <c r="AB280" s="76">
        <v>0</v>
      </c>
      <c r="AC280" s="76">
        <v>0</v>
      </c>
      <c r="AD280" s="76">
        <v>95</v>
      </c>
      <c r="AE280" s="76">
        <v>254</v>
      </c>
      <c r="AF280" s="76">
        <v>80</v>
      </c>
      <c r="AG280" s="76">
        <v>109</v>
      </c>
      <c r="AH280" s="76">
        <f t="shared" si="346"/>
        <v>157.28</v>
      </c>
      <c r="AI280" s="76">
        <f t="shared" si="347"/>
        <v>115.25</v>
      </c>
      <c r="AJ280" s="76">
        <f t="shared" si="340"/>
        <v>0</v>
      </c>
      <c r="AK280" s="76">
        <f t="shared" si="348"/>
        <v>0</v>
      </c>
      <c r="AL280" s="76">
        <f t="shared" si="340"/>
        <v>22.16</v>
      </c>
      <c r="AM280" s="76">
        <f t="shared" si="349"/>
        <v>69.95</v>
      </c>
      <c r="AN280" s="76">
        <f t="shared" si="340"/>
        <v>25.1</v>
      </c>
      <c r="AO280" s="76">
        <f t="shared" si="350"/>
        <v>37.15</v>
      </c>
    </row>
    <row r="281" spans="1:41" ht="20.100000000000001" customHeight="1">
      <c r="A281" s="19">
        <v>6</v>
      </c>
      <c r="B281" s="20" t="s">
        <v>225</v>
      </c>
      <c r="C281" s="30">
        <v>574</v>
      </c>
      <c r="D281" s="30">
        <v>380</v>
      </c>
      <c r="E281" s="10">
        <f t="shared" si="337"/>
        <v>954</v>
      </c>
      <c r="F281" s="21">
        <v>0</v>
      </c>
      <c r="G281" s="42">
        <v>0</v>
      </c>
      <c r="H281" s="10">
        <f t="shared" si="338"/>
        <v>0</v>
      </c>
      <c r="I281" s="21">
        <v>100</v>
      </c>
      <c r="J281" s="21">
        <v>270</v>
      </c>
      <c r="K281" s="10">
        <f t="shared" si="339"/>
        <v>370</v>
      </c>
      <c r="L281" s="42">
        <v>993</v>
      </c>
      <c r="M281" s="42">
        <v>341</v>
      </c>
      <c r="N281" s="10">
        <f t="shared" si="341"/>
        <v>1334</v>
      </c>
      <c r="O281" s="10">
        <f t="shared" si="342"/>
        <v>1667</v>
      </c>
      <c r="P281" s="23">
        <f t="shared" si="343"/>
        <v>991</v>
      </c>
      <c r="Q281" s="10">
        <f t="shared" si="298"/>
        <v>2658</v>
      </c>
      <c r="R281" s="73">
        <f t="shared" si="317"/>
        <v>182.65</v>
      </c>
      <c r="S281" s="73">
        <f t="shared" si="318"/>
        <v>57</v>
      </c>
      <c r="T281" s="73">
        <f t="shared" si="319"/>
        <v>0</v>
      </c>
      <c r="U281" s="73">
        <f t="shared" si="320"/>
        <v>0</v>
      </c>
      <c r="V281" s="73">
        <f>ROUND(I281*31.82%,2)+0.01</f>
        <v>31.830000000000002</v>
      </c>
      <c r="W281" s="73">
        <f t="shared" si="322"/>
        <v>40.5</v>
      </c>
      <c r="X281" s="73">
        <f t="shared" si="344"/>
        <v>315.97000000000003</v>
      </c>
      <c r="Y281" s="73">
        <f t="shared" si="345"/>
        <v>51.15</v>
      </c>
      <c r="Z281" s="76">
        <v>578</v>
      </c>
      <c r="AA281" s="76">
        <v>380</v>
      </c>
      <c r="AB281" s="76">
        <v>0</v>
      </c>
      <c r="AC281" s="76">
        <v>0</v>
      </c>
      <c r="AD281" s="76">
        <v>95</v>
      </c>
      <c r="AE281" s="76">
        <v>304</v>
      </c>
      <c r="AF281" s="76">
        <v>993</v>
      </c>
      <c r="AG281" s="76">
        <v>395</v>
      </c>
      <c r="AH281" s="76">
        <f t="shared" si="346"/>
        <v>145.77000000000001</v>
      </c>
      <c r="AI281" s="77">
        <f>ROUND(AA281*40%-S281,2)-47</f>
        <v>48</v>
      </c>
      <c r="AJ281" s="76">
        <f t="shared" si="340"/>
        <v>0</v>
      </c>
      <c r="AK281" s="76">
        <f t="shared" si="348"/>
        <v>0</v>
      </c>
      <c r="AL281" s="76">
        <f t="shared" si="340"/>
        <v>22.15</v>
      </c>
      <c r="AM281" s="76">
        <f t="shared" si="349"/>
        <v>81.099999999999994</v>
      </c>
      <c r="AN281" s="76">
        <f t="shared" si="340"/>
        <v>248.25</v>
      </c>
      <c r="AO281" s="76">
        <f t="shared" si="350"/>
        <v>106.85</v>
      </c>
    </row>
    <row r="282" spans="1:41" ht="20.100000000000001" customHeight="1">
      <c r="A282" s="43">
        <v>7</v>
      </c>
      <c r="B282" s="34" t="s">
        <v>226</v>
      </c>
      <c r="C282" s="21">
        <v>204</v>
      </c>
      <c r="D282" s="21">
        <v>0</v>
      </c>
      <c r="E282" s="10">
        <f t="shared" si="337"/>
        <v>204</v>
      </c>
      <c r="F282" s="21">
        <v>350</v>
      </c>
      <c r="G282" s="42">
        <v>700</v>
      </c>
      <c r="H282" s="10">
        <f t="shared" si="338"/>
        <v>1050</v>
      </c>
      <c r="I282" s="21">
        <v>58</v>
      </c>
      <c r="J282" s="21">
        <v>0</v>
      </c>
      <c r="K282" s="10">
        <f t="shared" si="339"/>
        <v>58</v>
      </c>
      <c r="L282" s="42">
        <v>463</v>
      </c>
      <c r="M282" s="42">
        <v>0</v>
      </c>
      <c r="N282" s="10">
        <f t="shared" si="341"/>
        <v>463</v>
      </c>
      <c r="O282" s="10">
        <f t="shared" si="342"/>
        <v>1075</v>
      </c>
      <c r="P282" s="23">
        <f t="shared" si="343"/>
        <v>700</v>
      </c>
      <c r="Q282" s="10">
        <f t="shared" si="298"/>
        <v>1775</v>
      </c>
      <c r="R282" s="73">
        <f t="shared" si="317"/>
        <v>64.91</v>
      </c>
      <c r="S282" s="73">
        <f t="shared" si="318"/>
        <v>0</v>
      </c>
      <c r="T282" s="73">
        <f t="shared" si="319"/>
        <v>111.37</v>
      </c>
      <c r="U282" s="73">
        <f t="shared" si="320"/>
        <v>105</v>
      </c>
      <c r="V282" s="73">
        <f t="shared" si="321"/>
        <v>18.46</v>
      </c>
      <c r="W282" s="73">
        <f t="shared" si="322"/>
        <v>0</v>
      </c>
      <c r="X282" s="73">
        <f t="shared" si="344"/>
        <v>147.33000000000001</v>
      </c>
      <c r="Y282" s="73">
        <f t="shared" si="345"/>
        <v>0</v>
      </c>
      <c r="Z282" s="76">
        <v>208</v>
      </c>
      <c r="AA282" s="76">
        <v>0</v>
      </c>
      <c r="AB282" s="76">
        <v>335</v>
      </c>
      <c r="AC282" s="76">
        <v>1235</v>
      </c>
      <c r="AD282" s="76">
        <v>58</v>
      </c>
      <c r="AE282" s="76">
        <v>64</v>
      </c>
      <c r="AF282" s="76">
        <v>463</v>
      </c>
      <c r="AG282" s="76">
        <v>0</v>
      </c>
      <c r="AH282" s="76">
        <f t="shared" si="346"/>
        <v>53.28</v>
      </c>
      <c r="AI282" s="76">
        <f t="shared" si="347"/>
        <v>0</v>
      </c>
      <c r="AJ282" s="76">
        <f>ROUND(AB282*56.82%-T282,2)-0.01</f>
        <v>78.97</v>
      </c>
      <c r="AK282" s="76">
        <f t="shared" si="348"/>
        <v>389</v>
      </c>
      <c r="AL282" s="76">
        <f t="shared" si="340"/>
        <v>14.5</v>
      </c>
      <c r="AM282" s="76">
        <f t="shared" si="349"/>
        <v>25.6</v>
      </c>
      <c r="AN282" s="76">
        <f t="shared" si="340"/>
        <v>115.75</v>
      </c>
      <c r="AO282" s="76">
        <f t="shared" si="350"/>
        <v>0</v>
      </c>
    </row>
    <row r="283" spans="1:41" ht="20.100000000000001" customHeight="1">
      <c r="A283" s="19">
        <v>8</v>
      </c>
      <c r="B283" s="20" t="s">
        <v>227</v>
      </c>
      <c r="C283" s="21">
        <v>0</v>
      </c>
      <c r="D283" s="21">
        <v>0</v>
      </c>
      <c r="E283" s="10">
        <f t="shared" si="337"/>
        <v>0</v>
      </c>
      <c r="F283" s="21">
        <v>461</v>
      </c>
      <c r="G283" s="42">
        <v>800</v>
      </c>
      <c r="H283" s="10">
        <f t="shared" si="338"/>
        <v>1261</v>
      </c>
      <c r="I283" s="21">
        <v>543</v>
      </c>
      <c r="J283" s="21">
        <v>160</v>
      </c>
      <c r="K283" s="10">
        <f t="shared" si="339"/>
        <v>703</v>
      </c>
      <c r="L283" s="42">
        <v>0</v>
      </c>
      <c r="M283" s="42">
        <v>0</v>
      </c>
      <c r="N283" s="10">
        <f t="shared" si="341"/>
        <v>0</v>
      </c>
      <c r="O283" s="10">
        <f t="shared" si="342"/>
        <v>1004</v>
      </c>
      <c r="P283" s="23">
        <f t="shared" si="343"/>
        <v>960</v>
      </c>
      <c r="Q283" s="10">
        <f t="shared" si="298"/>
        <v>1964</v>
      </c>
      <c r="R283" s="73">
        <f t="shared" si="317"/>
        <v>0</v>
      </c>
      <c r="S283" s="73">
        <f t="shared" si="318"/>
        <v>0</v>
      </c>
      <c r="T283" s="73">
        <f t="shared" si="319"/>
        <v>146.69</v>
      </c>
      <c r="U283" s="73">
        <f t="shared" si="320"/>
        <v>120</v>
      </c>
      <c r="V283" s="73">
        <f t="shared" si="321"/>
        <v>172.78</v>
      </c>
      <c r="W283" s="73">
        <f t="shared" si="322"/>
        <v>24</v>
      </c>
      <c r="X283" s="73">
        <f t="shared" si="344"/>
        <v>0</v>
      </c>
      <c r="Y283" s="73">
        <f t="shared" si="345"/>
        <v>0</v>
      </c>
      <c r="Z283" s="76">
        <v>0</v>
      </c>
      <c r="AA283" s="76">
        <v>0</v>
      </c>
      <c r="AB283" s="76">
        <v>446</v>
      </c>
      <c r="AC283" s="76">
        <v>1335</v>
      </c>
      <c r="AD283" s="76">
        <v>538</v>
      </c>
      <c r="AE283" s="76">
        <v>184</v>
      </c>
      <c r="AF283" s="76">
        <v>0</v>
      </c>
      <c r="AG283" s="76">
        <v>0</v>
      </c>
      <c r="AH283" s="76">
        <f t="shared" si="346"/>
        <v>0</v>
      </c>
      <c r="AI283" s="76">
        <f t="shared" si="347"/>
        <v>0</v>
      </c>
      <c r="AJ283" s="76">
        <f t="shared" si="340"/>
        <v>106.73</v>
      </c>
      <c r="AK283" s="76">
        <f t="shared" si="348"/>
        <v>414</v>
      </c>
      <c r="AL283" s="76">
        <f t="shared" si="340"/>
        <v>132.91</v>
      </c>
      <c r="AM283" s="76">
        <f t="shared" si="349"/>
        <v>49.6</v>
      </c>
      <c r="AN283" s="76">
        <f t="shared" si="340"/>
        <v>0</v>
      </c>
      <c r="AO283" s="76">
        <f t="shared" si="350"/>
        <v>0</v>
      </c>
    </row>
    <row r="284" spans="1:41" ht="20.100000000000001" customHeight="1">
      <c r="A284" s="19">
        <v>9</v>
      </c>
      <c r="B284" s="20" t="s">
        <v>228</v>
      </c>
      <c r="C284" s="21">
        <v>600</v>
      </c>
      <c r="D284" s="21">
        <v>287</v>
      </c>
      <c r="E284" s="10">
        <f t="shared" si="337"/>
        <v>887</v>
      </c>
      <c r="F284" s="21">
        <v>0</v>
      </c>
      <c r="G284" s="42">
        <v>0</v>
      </c>
      <c r="H284" s="10">
        <f t="shared" si="338"/>
        <v>0</v>
      </c>
      <c r="I284" s="21">
        <v>159</v>
      </c>
      <c r="J284" s="21">
        <v>170</v>
      </c>
      <c r="K284" s="10">
        <f t="shared" si="339"/>
        <v>329</v>
      </c>
      <c r="L284" s="42">
        <v>0</v>
      </c>
      <c r="M284" s="42">
        <v>0</v>
      </c>
      <c r="N284" s="10">
        <f t="shared" si="341"/>
        <v>0</v>
      </c>
      <c r="O284" s="10">
        <f t="shared" si="342"/>
        <v>759</v>
      </c>
      <c r="P284" s="23">
        <f t="shared" si="343"/>
        <v>457</v>
      </c>
      <c r="Q284" s="10">
        <f t="shared" si="298"/>
        <v>1216</v>
      </c>
      <c r="R284" s="73">
        <f t="shared" si="317"/>
        <v>190.92</v>
      </c>
      <c r="S284" s="73">
        <f t="shared" si="318"/>
        <v>43.05</v>
      </c>
      <c r="T284" s="73">
        <f t="shared" si="319"/>
        <v>0</v>
      </c>
      <c r="U284" s="73">
        <f t="shared" si="320"/>
        <v>0</v>
      </c>
      <c r="V284" s="73">
        <f t="shared" si="321"/>
        <v>50.59</v>
      </c>
      <c r="W284" s="73">
        <f t="shared" si="322"/>
        <v>25.5</v>
      </c>
      <c r="X284" s="73">
        <f t="shared" si="344"/>
        <v>0</v>
      </c>
      <c r="Y284" s="73">
        <f t="shared" si="345"/>
        <v>0</v>
      </c>
      <c r="Z284" s="76">
        <v>604</v>
      </c>
      <c r="AA284" s="76">
        <v>287</v>
      </c>
      <c r="AB284" s="76">
        <v>0</v>
      </c>
      <c r="AC284" s="76">
        <v>0</v>
      </c>
      <c r="AD284" s="76">
        <v>154</v>
      </c>
      <c r="AE284" s="76">
        <v>174</v>
      </c>
      <c r="AF284" s="76">
        <v>0</v>
      </c>
      <c r="AG284" s="76">
        <v>0</v>
      </c>
      <c r="AH284" s="76">
        <f t="shared" si="346"/>
        <v>152.27000000000001</v>
      </c>
      <c r="AI284" s="76">
        <f t="shared" si="347"/>
        <v>71.75</v>
      </c>
      <c r="AJ284" s="76">
        <f t="shared" si="340"/>
        <v>0</v>
      </c>
      <c r="AK284" s="76">
        <f t="shared" si="348"/>
        <v>0</v>
      </c>
      <c r="AL284" s="76">
        <f t="shared" si="340"/>
        <v>36.909999999999997</v>
      </c>
      <c r="AM284" s="76">
        <f t="shared" si="349"/>
        <v>44.1</v>
      </c>
      <c r="AN284" s="76">
        <f t="shared" si="340"/>
        <v>0</v>
      </c>
      <c r="AO284" s="76">
        <f t="shared" si="350"/>
        <v>0</v>
      </c>
    </row>
    <row r="285" spans="1:41" ht="20.100000000000001" customHeight="1">
      <c r="A285" s="19">
        <v>10</v>
      </c>
      <c r="B285" s="20" t="s">
        <v>229</v>
      </c>
      <c r="C285" s="21">
        <v>672</v>
      </c>
      <c r="D285" s="21">
        <v>387</v>
      </c>
      <c r="E285" s="10">
        <f t="shared" si="337"/>
        <v>1059</v>
      </c>
      <c r="F285" s="21">
        <v>0</v>
      </c>
      <c r="G285" s="42">
        <v>0</v>
      </c>
      <c r="H285" s="10">
        <f t="shared" si="338"/>
        <v>0</v>
      </c>
      <c r="I285" s="21">
        <v>240</v>
      </c>
      <c r="J285" s="21">
        <v>0</v>
      </c>
      <c r="K285" s="10">
        <f t="shared" si="339"/>
        <v>240</v>
      </c>
      <c r="L285" s="42">
        <v>0</v>
      </c>
      <c r="M285" s="42">
        <v>0</v>
      </c>
      <c r="N285" s="10">
        <f t="shared" si="341"/>
        <v>0</v>
      </c>
      <c r="O285" s="10">
        <f t="shared" si="342"/>
        <v>912</v>
      </c>
      <c r="P285" s="23">
        <f t="shared" si="343"/>
        <v>387</v>
      </c>
      <c r="Q285" s="10">
        <f t="shared" si="298"/>
        <v>1299</v>
      </c>
      <c r="R285" s="73">
        <f t="shared" si="317"/>
        <v>213.83</v>
      </c>
      <c r="S285" s="73">
        <f t="shared" si="318"/>
        <v>58.05</v>
      </c>
      <c r="T285" s="73">
        <f t="shared" si="319"/>
        <v>0</v>
      </c>
      <c r="U285" s="73">
        <f t="shared" si="320"/>
        <v>0</v>
      </c>
      <c r="V285" s="73">
        <f t="shared" si="321"/>
        <v>76.37</v>
      </c>
      <c r="W285" s="73">
        <f t="shared" si="322"/>
        <v>0</v>
      </c>
      <c r="X285" s="73">
        <f t="shared" si="344"/>
        <v>0</v>
      </c>
      <c r="Y285" s="73">
        <f t="shared" si="345"/>
        <v>0</v>
      </c>
      <c r="Z285" s="76">
        <v>676</v>
      </c>
      <c r="AA285" s="76">
        <v>387</v>
      </c>
      <c r="AB285" s="76">
        <v>0</v>
      </c>
      <c r="AC285" s="76">
        <v>0</v>
      </c>
      <c r="AD285" s="76">
        <v>235</v>
      </c>
      <c r="AE285" s="76">
        <v>84</v>
      </c>
      <c r="AF285" s="76">
        <v>0</v>
      </c>
      <c r="AG285" s="76">
        <v>0</v>
      </c>
      <c r="AH285" s="76">
        <f t="shared" si="346"/>
        <v>170.27</v>
      </c>
      <c r="AI285" s="77">
        <f>ROUND(AA285*40%-S285,2)-48</f>
        <v>48.75</v>
      </c>
      <c r="AJ285" s="76">
        <f t="shared" si="340"/>
        <v>0</v>
      </c>
      <c r="AK285" s="76">
        <f t="shared" si="348"/>
        <v>0</v>
      </c>
      <c r="AL285" s="76">
        <f t="shared" si="340"/>
        <v>57.16</v>
      </c>
      <c r="AM285" s="76">
        <f t="shared" si="349"/>
        <v>33.6</v>
      </c>
      <c r="AN285" s="76">
        <f t="shared" si="340"/>
        <v>0</v>
      </c>
      <c r="AO285" s="76">
        <f t="shared" si="350"/>
        <v>0</v>
      </c>
    </row>
    <row r="286" spans="1:41" ht="20.100000000000001" customHeight="1">
      <c r="A286" s="19">
        <v>11</v>
      </c>
      <c r="B286" s="20" t="s">
        <v>230</v>
      </c>
      <c r="C286" s="21">
        <v>904</v>
      </c>
      <c r="D286" s="21">
        <v>780</v>
      </c>
      <c r="E286" s="10">
        <f t="shared" si="337"/>
        <v>1684</v>
      </c>
      <c r="F286" s="21">
        <v>0</v>
      </c>
      <c r="G286" s="42">
        <v>0</v>
      </c>
      <c r="H286" s="10">
        <f t="shared" si="338"/>
        <v>0</v>
      </c>
      <c r="I286" s="21">
        <v>150</v>
      </c>
      <c r="J286" s="21">
        <v>200</v>
      </c>
      <c r="K286" s="10">
        <f t="shared" si="339"/>
        <v>350</v>
      </c>
      <c r="L286" s="42">
        <v>213</v>
      </c>
      <c r="M286" s="42">
        <v>257</v>
      </c>
      <c r="N286" s="10">
        <f t="shared" si="341"/>
        <v>470</v>
      </c>
      <c r="O286" s="10">
        <f t="shared" si="342"/>
        <v>1267</v>
      </c>
      <c r="P286" s="23">
        <f t="shared" si="343"/>
        <v>1237</v>
      </c>
      <c r="Q286" s="10">
        <f t="shared" si="298"/>
        <v>2504</v>
      </c>
      <c r="R286" s="73">
        <f t="shared" si="317"/>
        <v>287.64999999999998</v>
      </c>
      <c r="S286" s="73">
        <f t="shared" si="318"/>
        <v>117</v>
      </c>
      <c r="T286" s="73">
        <f t="shared" si="319"/>
        <v>0</v>
      </c>
      <c r="U286" s="73">
        <f t="shared" si="320"/>
        <v>0</v>
      </c>
      <c r="V286" s="73">
        <f t="shared" si="321"/>
        <v>47.73</v>
      </c>
      <c r="W286" s="73">
        <f t="shared" si="322"/>
        <v>30</v>
      </c>
      <c r="X286" s="73">
        <f t="shared" si="344"/>
        <v>67.78</v>
      </c>
      <c r="Y286" s="73">
        <f t="shared" si="345"/>
        <v>38.549999999999997</v>
      </c>
      <c r="Z286" s="76">
        <v>859</v>
      </c>
      <c r="AA286" s="76">
        <v>730</v>
      </c>
      <c r="AB286" s="76">
        <v>0</v>
      </c>
      <c r="AC286" s="76">
        <v>0</v>
      </c>
      <c r="AD286" s="76">
        <v>145</v>
      </c>
      <c r="AE286" s="76">
        <v>254</v>
      </c>
      <c r="AF286" s="76">
        <v>250</v>
      </c>
      <c r="AG286" s="76">
        <v>457</v>
      </c>
      <c r="AH286" s="76">
        <f t="shared" si="346"/>
        <v>200.43</v>
      </c>
      <c r="AI286" s="77">
        <f>ROUND(AA286*40%-S286,2)-87</f>
        <v>88</v>
      </c>
      <c r="AJ286" s="76">
        <f t="shared" si="340"/>
        <v>0</v>
      </c>
      <c r="AK286" s="76">
        <f t="shared" si="348"/>
        <v>0</v>
      </c>
      <c r="AL286" s="76">
        <f t="shared" si="340"/>
        <v>34.659999999999997</v>
      </c>
      <c r="AM286" s="76">
        <f t="shared" si="349"/>
        <v>71.599999999999994</v>
      </c>
      <c r="AN286" s="76">
        <f t="shared" si="340"/>
        <v>74.27</v>
      </c>
      <c r="AO286" s="76">
        <f t="shared" si="350"/>
        <v>144.25</v>
      </c>
    </row>
    <row r="287" spans="1:41" ht="20.100000000000001" customHeight="1">
      <c r="A287" s="19">
        <v>12</v>
      </c>
      <c r="B287" s="20" t="s">
        <v>231</v>
      </c>
      <c r="C287" s="21">
        <v>1074</v>
      </c>
      <c r="D287" s="21">
        <v>1200</v>
      </c>
      <c r="E287" s="10">
        <f t="shared" si="337"/>
        <v>2274</v>
      </c>
      <c r="F287" s="21">
        <v>0</v>
      </c>
      <c r="G287" s="42">
        <v>0</v>
      </c>
      <c r="H287" s="10">
        <f t="shared" si="338"/>
        <v>0</v>
      </c>
      <c r="I287" s="21">
        <v>15</v>
      </c>
      <c r="J287" s="21">
        <v>0</v>
      </c>
      <c r="K287" s="10">
        <f t="shared" si="339"/>
        <v>15</v>
      </c>
      <c r="L287" s="42">
        <v>38</v>
      </c>
      <c r="M287" s="42">
        <v>77</v>
      </c>
      <c r="N287" s="10">
        <f t="shared" si="341"/>
        <v>115</v>
      </c>
      <c r="O287" s="10">
        <f t="shared" si="342"/>
        <v>1127</v>
      </c>
      <c r="P287" s="23">
        <f t="shared" si="343"/>
        <v>1277</v>
      </c>
      <c r="Q287" s="10">
        <f t="shared" si="298"/>
        <v>2404</v>
      </c>
      <c r="R287" s="73">
        <f t="shared" si="317"/>
        <v>341.75</v>
      </c>
      <c r="S287" s="73">
        <f t="shared" si="318"/>
        <v>180</v>
      </c>
      <c r="T287" s="73">
        <f t="shared" si="319"/>
        <v>0</v>
      </c>
      <c r="U287" s="73">
        <f t="shared" si="320"/>
        <v>0</v>
      </c>
      <c r="V287" s="73">
        <f t="shared" si="321"/>
        <v>4.7699999999999996</v>
      </c>
      <c r="W287" s="73">
        <f t="shared" si="322"/>
        <v>0</v>
      </c>
      <c r="X287" s="73">
        <f t="shared" si="344"/>
        <v>12.09</v>
      </c>
      <c r="Y287" s="73">
        <f t="shared" si="345"/>
        <v>11.55</v>
      </c>
      <c r="Z287" s="76">
        <v>842.14</v>
      </c>
      <c r="AA287" s="76">
        <v>900</v>
      </c>
      <c r="AB287" s="76">
        <v>0</v>
      </c>
      <c r="AC287" s="76">
        <v>0</v>
      </c>
      <c r="AD287" s="76">
        <v>15</v>
      </c>
      <c r="AE287" s="76">
        <v>0</v>
      </c>
      <c r="AF287" s="76">
        <v>98</v>
      </c>
      <c r="AG287" s="76">
        <v>125</v>
      </c>
      <c r="AH287" s="76">
        <f t="shared" si="346"/>
        <v>136.75</v>
      </c>
      <c r="AI287" s="76">
        <f t="shared" si="347"/>
        <v>180</v>
      </c>
      <c r="AJ287" s="76">
        <f t="shared" si="340"/>
        <v>0</v>
      </c>
      <c r="AK287" s="76">
        <f t="shared" si="348"/>
        <v>0</v>
      </c>
      <c r="AL287" s="76">
        <f t="shared" si="340"/>
        <v>3.75</v>
      </c>
      <c r="AM287" s="76">
        <f t="shared" si="349"/>
        <v>0</v>
      </c>
      <c r="AN287" s="76">
        <f t="shared" si="340"/>
        <v>43.59</v>
      </c>
      <c r="AO287" s="76">
        <f t="shared" si="350"/>
        <v>38.450000000000003</v>
      </c>
    </row>
    <row r="288" spans="1:41" ht="20.100000000000001" customHeight="1" thickBot="1">
      <c r="A288" s="19">
        <v>13</v>
      </c>
      <c r="B288" s="20" t="s">
        <v>232</v>
      </c>
      <c r="C288" s="48">
        <v>400</v>
      </c>
      <c r="D288" s="21">
        <v>0</v>
      </c>
      <c r="E288" s="10">
        <f t="shared" si="337"/>
        <v>400</v>
      </c>
      <c r="F288" s="21">
        <v>0</v>
      </c>
      <c r="G288" s="42">
        <v>200</v>
      </c>
      <c r="H288" s="10">
        <f t="shared" si="338"/>
        <v>200</v>
      </c>
      <c r="I288" s="21"/>
      <c r="J288" s="21">
        <v>124</v>
      </c>
      <c r="K288" s="10">
        <f t="shared" si="339"/>
        <v>124</v>
      </c>
      <c r="L288" s="42">
        <v>100</v>
      </c>
      <c r="M288" s="42">
        <v>1</v>
      </c>
      <c r="N288" s="10">
        <f t="shared" si="341"/>
        <v>101</v>
      </c>
      <c r="O288" s="10">
        <f t="shared" si="342"/>
        <v>500</v>
      </c>
      <c r="P288" s="23">
        <f t="shared" si="343"/>
        <v>325</v>
      </c>
      <c r="Q288" s="10">
        <f t="shared" si="298"/>
        <v>825</v>
      </c>
      <c r="R288" s="73"/>
      <c r="S288" s="73">
        <f t="shared" si="318"/>
        <v>0</v>
      </c>
      <c r="T288" s="73">
        <f t="shared" si="319"/>
        <v>0</v>
      </c>
      <c r="U288" s="73"/>
      <c r="V288" s="73">
        <f t="shared" si="321"/>
        <v>0</v>
      </c>
      <c r="W288" s="73"/>
      <c r="X288" s="73"/>
      <c r="Y288" s="73"/>
      <c r="Z288" s="76">
        <v>768.7</v>
      </c>
      <c r="AA288" s="76">
        <v>181.3</v>
      </c>
      <c r="AB288" s="76">
        <v>30</v>
      </c>
      <c r="AC288" s="76">
        <v>30</v>
      </c>
      <c r="AD288" s="76">
        <v>30</v>
      </c>
      <c r="AE288" s="76">
        <v>22</v>
      </c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</row>
    <row r="289" spans="1:41" ht="20.100000000000001" customHeight="1" thickBot="1">
      <c r="A289" s="19">
        <v>14</v>
      </c>
      <c r="B289" s="20" t="s">
        <v>233</v>
      </c>
      <c r="C289" s="48">
        <v>400</v>
      </c>
      <c r="D289" s="21">
        <v>0</v>
      </c>
      <c r="E289" s="10">
        <f t="shared" si="337"/>
        <v>400</v>
      </c>
      <c r="F289" s="21">
        <v>0</v>
      </c>
      <c r="G289" s="42">
        <v>200</v>
      </c>
      <c r="H289" s="10">
        <f t="shared" si="338"/>
        <v>200</v>
      </c>
      <c r="I289" s="21"/>
      <c r="J289" s="21">
        <v>170</v>
      </c>
      <c r="K289" s="10">
        <f t="shared" si="339"/>
        <v>170</v>
      </c>
      <c r="L289" s="42">
        <v>150</v>
      </c>
      <c r="M289" s="42">
        <v>200</v>
      </c>
      <c r="N289" s="10">
        <f t="shared" si="341"/>
        <v>350</v>
      </c>
      <c r="O289" s="10">
        <f t="shared" si="342"/>
        <v>550</v>
      </c>
      <c r="P289" s="23">
        <f t="shared" si="343"/>
        <v>570</v>
      </c>
      <c r="Q289" s="10">
        <f t="shared" si="298"/>
        <v>1120</v>
      </c>
      <c r="R289" s="73"/>
      <c r="S289" s="73">
        <f t="shared" si="318"/>
        <v>0</v>
      </c>
      <c r="T289" s="73">
        <f t="shared" si="319"/>
        <v>0</v>
      </c>
      <c r="U289" s="73"/>
      <c r="V289" s="73">
        <f t="shared" si="321"/>
        <v>0</v>
      </c>
      <c r="W289" s="73"/>
      <c r="X289" s="73"/>
      <c r="Y289" s="73"/>
      <c r="Z289" s="76">
        <v>550</v>
      </c>
      <c r="AA289" s="76">
        <v>568.70000000000005</v>
      </c>
      <c r="AB289" s="76">
        <v>0</v>
      </c>
      <c r="AC289" s="76">
        <v>0</v>
      </c>
      <c r="AD289" s="76">
        <v>0</v>
      </c>
      <c r="AE289" s="76">
        <v>0</v>
      </c>
      <c r="AF289" s="76"/>
      <c r="AG289" s="76"/>
      <c r="AH289" s="76"/>
      <c r="AI289" s="76"/>
      <c r="AJ289" s="76">
        <f t="shared" si="340"/>
        <v>0</v>
      </c>
      <c r="AK289" s="76">
        <f t="shared" si="348"/>
        <v>0</v>
      </c>
      <c r="AL289" s="76">
        <f t="shared" si="340"/>
        <v>0</v>
      </c>
      <c r="AM289" s="76">
        <f t="shared" si="349"/>
        <v>0</v>
      </c>
      <c r="AN289" s="76">
        <f t="shared" si="340"/>
        <v>0</v>
      </c>
      <c r="AO289" s="76">
        <f t="shared" si="350"/>
        <v>0</v>
      </c>
    </row>
    <row r="290" spans="1:41" ht="20.100000000000001" customHeight="1">
      <c r="A290" s="19">
        <v>15</v>
      </c>
      <c r="B290" s="20" t="s">
        <v>246</v>
      </c>
      <c r="C290" s="21">
        <v>6</v>
      </c>
      <c r="D290" s="21">
        <v>0</v>
      </c>
      <c r="E290" s="10">
        <f t="shared" si="337"/>
        <v>6</v>
      </c>
      <c r="F290" s="21">
        <v>0</v>
      </c>
      <c r="G290" s="42">
        <v>0</v>
      </c>
      <c r="H290" s="10">
        <f t="shared" si="338"/>
        <v>0</v>
      </c>
      <c r="I290" s="21"/>
      <c r="J290" s="21"/>
      <c r="K290" s="10">
        <f t="shared" si="339"/>
        <v>0</v>
      </c>
      <c r="L290" s="42">
        <v>0</v>
      </c>
      <c r="M290" s="42">
        <v>0</v>
      </c>
      <c r="N290" s="10">
        <f t="shared" si="341"/>
        <v>0</v>
      </c>
      <c r="O290" s="10">
        <f t="shared" si="342"/>
        <v>6</v>
      </c>
      <c r="P290" s="23">
        <f t="shared" si="343"/>
        <v>0</v>
      </c>
      <c r="Q290" s="10">
        <f t="shared" si="298"/>
        <v>6</v>
      </c>
      <c r="R290" s="73"/>
      <c r="S290" s="73">
        <f t="shared" si="318"/>
        <v>0</v>
      </c>
      <c r="T290" s="73">
        <f t="shared" si="319"/>
        <v>0</v>
      </c>
      <c r="U290" s="73">
        <f t="shared" si="320"/>
        <v>0</v>
      </c>
      <c r="V290" s="73">
        <f t="shared" si="321"/>
        <v>0</v>
      </c>
      <c r="W290" s="73">
        <f t="shared" si="322"/>
        <v>0</v>
      </c>
      <c r="X290" s="73">
        <f t="shared" si="344"/>
        <v>0</v>
      </c>
      <c r="Y290" s="73">
        <f t="shared" si="345"/>
        <v>0</v>
      </c>
      <c r="Z290" s="76">
        <v>9</v>
      </c>
      <c r="AA290" s="76">
        <v>0</v>
      </c>
      <c r="AB290" s="76">
        <v>0</v>
      </c>
      <c r="AC290" s="76">
        <v>0</v>
      </c>
      <c r="AD290" s="76"/>
      <c r="AE290" s="76"/>
      <c r="AF290" s="76"/>
      <c r="AG290" s="76"/>
      <c r="AH290" s="76"/>
      <c r="AI290" s="76">
        <f t="shared" si="347"/>
        <v>0</v>
      </c>
      <c r="AJ290" s="76">
        <f t="shared" si="340"/>
        <v>0</v>
      </c>
      <c r="AK290" s="76">
        <f t="shared" si="348"/>
        <v>0</v>
      </c>
      <c r="AL290" s="76">
        <f t="shared" si="340"/>
        <v>0</v>
      </c>
      <c r="AM290" s="76">
        <f t="shared" si="349"/>
        <v>0</v>
      </c>
      <c r="AN290" s="76">
        <f t="shared" si="340"/>
        <v>0</v>
      </c>
      <c r="AO290" s="76">
        <f t="shared" si="350"/>
        <v>0</v>
      </c>
    </row>
    <row r="291" spans="1:41" ht="20.100000000000001" customHeight="1">
      <c r="A291" s="19">
        <v>16</v>
      </c>
      <c r="B291" s="27" t="s">
        <v>234</v>
      </c>
      <c r="C291" s="21">
        <v>88</v>
      </c>
      <c r="D291" s="21">
        <v>0</v>
      </c>
      <c r="E291" s="10">
        <f t="shared" si="337"/>
        <v>88</v>
      </c>
      <c r="F291" s="21">
        <v>0</v>
      </c>
      <c r="G291" s="42">
        <v>0</v>
      </c>
      <c r="H291" s="10">
        <f t="shared" si="338"/>
        <v>0</v>
      </c>
      <c r="I291" s="21"/>
      <c r="J291" s="21"/>
      <c r="K291" s="10">
        <f t="shared" si="339"/>
        <v>0</v>
      </c>
      <c r="L291" s="42">
        <v>150</v>
      </c>
      <c r="M291" s="42">
        <v>0</v>
      </c>
      <c r="N291" s="10">
        <f t="shared" si="341"/>
        <v>150</v>
      </c>
      <c r="O291" s="10">
        <f t="shared" si="342"/>
        <v>238</v>
      </c>
      <c r="P291" s="23">
        <f t="shared" si="343"/>
        <v>0</v>
      </c>
      <c r="Q291" s="10">
        <f t="shared" si="298"/>
        <v>238</v>
      </c>
      <c r="R291" s="73"/>
      <c r="S291" s="73">
        <f t="shared" si="318"/>
        <v>0</v>
      </c>
      <c r="T291" s="73">
        <f t="shared" si="319"/>
        <v>0</v>
      </c>
      <c r="U291" s="73">
        <f t="shared" si="320"/>
        <v>0</v>
      </c>
      <c r="V291" s="73">
        <f t="shared" si="321"/>
        <v>0</v>
      </c>
      <c r="W291" s="73">
        <f t="shared" si="322"/>
        <v>0</v>
      </c>
      <c r="X291" s="73"/>
      <c r="Y291" s="73">
        <f t="shared" si="345"/>
        <v>0</v>
      </c>
      <c r="Z291" s="76">
        <v>71.16</v>
      </c>
      <c r="AA291" s="76">
        <v>0</v>
      </c>
      <c r="AB291" s="76">
        <v>0</v>
      </c>
      <c r="AC291" s="76">
        <v>0</v>
      </c>
      <c r="AD291" s="76"/>
      <c r="AE291" s="76"/>
      <c r="AF291" s="76"/>
      <c r="AG291" s="76"/>
      <c r="AH291" s="76"/>
      <c r="AI291" s="76">
        <f t="shared" si="347"/>
        <v>0</v>
      </c>
      <c r="AJ291" s="76">
        <f t="shared" si="340"/>
        <v>0</v>
      </c>
      <c r="AK291" s="76">
        <f t="shared" si="348"/>
        <v>0</v>
      </c>
      <c r="AL291" s="76">
        <f t="shared" si="340"/>
        <v>0</v>
      </c>
      <c r="AM291" s="76">
        <f t="shared" si="349"/>
        <v>0</v>
      </c>
      <c r="AN291" s="76">
        <f t="shared" si="340"/>
        <v>0</v>
      </c>
      <c r="AO291" s="76">
        <f t="shared" si="350"/>
        <v>0</v>
      </c>
    </row>
    <row r="292" spans="1:41" ht="20.100000000000001" customHeight="1">
      <c r="A292" s="19">
        <v>17</v>
      </c>
      <c r="B292" s="65" t="s">
        <v>247</v>
      </c>
      <c r="C292" s="21">
        <v>3</v>
      </c>
      <c r="D292" s="21">
        <v>0</v>
      </c>
      <c r="E292" s="10">
        <f t="shared" si="337"/>
        <v>3</v>
      </c>
      <c r="F292" s="21">
        <v>0</v>
      </c>
      <c r="G292" s="42">
        <v>0</v>
      </c>
      <c r="H292" s="10">
        <f t="shared" si="338"/>
        <v>0</v>
      </c>
      <c r="I292" s="21"/>
      <c r="J292" s="21"/>
      <c r="K292" s="10">
        <f t="shared" si="339"/>
        <v>0</v>
      </c>
      <c r="L292" s="42">
        <v>0</v>
      </c>
      <c r="M292" s="42">
        <v>0</v>
      </c>
      <c r="N292" s="10">
        <f t="shared" si="341"/>
        <v>0</v>
      </c>
      <c r="O292" s="10">
        <f t="shared" si="342"/>
        <v>3</v>
      </c>
      <c r="P292" s="23">
        <f t="shared" si="343"/>
        <v>0</v>
      </c>
      <c r="Q292" s="10">
        <f t="shared" si="298"/>
        <v>3</v>
      </c>
      <c r="R292" s="73"/>
      <c r="S292" s="73">
        <f t="shared" si="318"/>
        <v>0</v>
      </c>
      <c r="T292" s="73">
        <f t="shared" si="319"/>
        <v>0</v>
      </c>
      <c r="U292" s="73">
        <f t="shared" si="320"/>
        <v>0</v>
      </c>
      <c r="V292" s="73">
        <f t="shared" si="321"/>
        <v>0</v>
      </c>
      <c r="W292" s="73">
        <f t="shared" si="322"/>
        <v>0</v>
      </c>
      <c r="X292" s="73">
        <f t="shared" si="344"/>
        <v>0</v>
      </c>
      <c r="Y292" s="73">
        <f t="shared" si="345"/>
        <v>0</v>
      </c>
      <c r="Z292" s="76">
        <v>0</v>
      </c>
      <c r="AA292" s="76">
        <v>0</v>
      </c>
      <c r="AB292" s="76">
        <v>0</v>
      </c>
      <c r="AC292" s="76">
        <v>0</v>
      </c>
      <c r="AD292" s="76"/>
      <c r="AE292" s="76"/>
      <c r="AF292" s="76"/>
      <c r="AG292" s="76"/>
      <c r="AH292" s="76"/>
      <c r="AI292" s="76">
        <f t="shared" si="347"/>
        <v>0</v>
      </c>
      <c r="AJ292" s="76">
        <f t="shared" ref="AJ292:AJ295" si="351">ROUND(AB292*56.82%-T292,2)</f>
        <v>0</v>
      </c>
      <c r="AK292" s="76">
        <f t="shared" si="348"/>
        <v>0</v>
      </c>
      <c r="AL292" s="76">
        <f t="shared" ref="AL292:AL295" si="352">ROUND(AD292*56.82%-V292,2)</f>
        <v>0</v>
      </c>
      <c r="AM292" s="76">
        <f t="shared" si="349"/>
        <v>0</v>
      </c>
      <c r="AN292" s="76">
        <f t="shared" ref="AN292:AN295" si="353">ROUND(AF292*56.82%-X292,2)</f>
        <v>0</v>
      </c>
      <c r="AO292" s="76">
        <f t="shared" si="350"/>
        <v>0</v>
      </c>
    </row>
    <row r="293" spans="1:41" ht="20.100000000000001" customHeight="1">
      <c r="A293" s="19">
        <v>18</v>
      </c>
      <c r="B293" s="66" t="s">
        <v>248</v>
      </c>
      <c r="C293" s="21">
        <v>1</v>
      </c>
      <c r="D293" s="21">
        <v>1</v>
      </c>
      <c r="E293" s="10">
        <f t="shared" si="337"/>
        <v>2</v>
      </c>
      <c r="F293" s="21">
        <v>0</v>
      </c>
      <c r="G293" s="42">
        <v>400</v>
      </c>
      <c r="H293" s="10">
        <f t="shared" si="338"/>
        <v>400</v>
      </c>
      <c r="I293" s="21"/>
      <c r="J293" s="21">
        <v>150</v>
      </c>
      <c r="K293" s="10">
        <f t="shared" si="339"/>
        <v>150</v>
      </c>
      <c r="L293" s="42">
        <v>0</v>
      </c>
      <c r="M293" s="42">
        <v>200</v>
      </c>
      <c r="N293" s="10">
        <f t="shared" si="341"/>
        <v>200</v>
      </c>
      <c r="O293" s="10">
        <f t="shared" si="342"/>
        <v>1</v>
      </c>
      <c r="P293" s="23">
        <f t="shared" si="343"/>
        <v>751</v>
      </c>
      <c r="Q293" s="10">
        <f t="shared" si="298"/>
        <v>752</v>
      </c>
      <c r="R293" s="73"/>
      <c r="S293" s="73"/>
      <c r="T293" s="73">
        <f t="shared" si="319"/>
        <v>0</v>
      </c>
      <c r="U293" s="73"/>
      <c r="V293" s="73">
        <f t="shared" si="321"/>
        <v>0</v>
      </c>
      <c r="W293" s="73"/>
      <c r="X293" s="73">
        <f t="shared" si="344"/>
        <v>0</v>
      </c>
      <c r="Y293" s="73"/>
      <c r="Z293" s="76">
        <v>0</v>
      </c>
      <c r="AA293" s="76">
        <v>0</v>
      </c>
      <c r="AB293" s="76">
        <v>0</v>
      </c>
      <c r="AC293" s="76">
        <v>0</v>
      </c>
      <c r="AD293" s="76"/>
      <c r="AE293" s="76"/>
      <c r="AF293" s="76"/>
      <c r="AG293" s="76"/>
      <c r="AH293" s="76"/>
      <c r="AI293" s="76">
        <f t="shared" si="347"/>
        <v>0</v>
      </c>
      <c r="AJ293" s="76">
        <f t="shared" si="351"/>
        <v>0</v>
      </c>
      <c r="AK293" s="76">
        <f t="shared" si="348"/>
        <v>0</v>
      </c>
      <c r="AL293" s="76">
        <f t="shared" si="352"/>
        <v>0</v>
      </c>
      <c r="AM293" s="76">
        <f t="shared" si="349"/>
        <v>0</v>
      </c>
      <c r="AN293" s="76">
        <f t="shared" si="353"/>
        <v>0</v>
      </c>
      <c r="AO293" s="76">
        <f t="shared" si="350"/>
        <v>0</v>
      </c>
    </row>
    <row r="294" spans="1:41" ht="20.100000000000001" customHeight="1">
      <c r="A294" s="19"/>
      <c r="B294" s="66" t="s">
        <v>271</v>
      </c>
      <c r="C294" s="21"/>
      <c r="D294" s="21"/>
      <c r="E294" s="10"/>
      <c r="F294" s="21"/>
      <c r="G294" s="42"/>
      <c r="H294" s="10"/>
      <c r="I294" s="21"/>
      <c r="J294" s="21"/>
      <c r="K294" s="10"/>
      <c r="L294" s="42"/>
      <c r="M294" s="42"/>
      <c r="N294" s="10"/>
      <c r="O294" s="10"/>
      <c r="P294" s="23"/>
      <c r="Q294" s="10"/>
      <c r="R294" s="73"/>
      <c r="S294" s="73">
        <f t="shared" si="318"/>
        <v>0</v>
      </c>
      <c r="T294" s="73"/>
      <c r="U294" s="73"/>
      <c r="V294" s="73"/>
      <c r="W294" s="73"/>
      <c r="X294" s="73"/>
      <c r="Y294" s="73"/>
      <c r="Z294" s="76">
        <v>8</v>
      </c>
      <c r="AA294" s="76">
        <v>0</v>
      </c>
      <c r="AB294" s="76">
        <v>0</v>
      </c>
      <c r="AC294" s="76">
        <v>0</v>
      </c>
      <c r="AD294" s="76"/>
      <c r="AE294" s="76"/>
      <c r="AF294" s="76"/>
      <c r="AG294" s="76"/>
      <c r="AH294" s="76"/>
      <c r="AI294" s="76">
        <f t="shared" si="347"/>
        <v>0</v>
      </c>
      <c r="AJ294" s="76">
        <f t="shared" si="351"/>
        <v>0</v>
      </c>
      <c r="AK294" s="76">
        <f t="shared" si="348"/>
        <v>0</v>
      </c>
      <c r="AL294" s="76">
        <f t="shared" si="352"/>
        <v>0</v>
      </c>
      <c r="AM294" s="76">
        <f t="shared" si="349"/>
        <v>0</v>
      </c>
      <c r="AN294" s="76">
        <f t="shared" si="353"/>
        <v>0</v>
      </c>
      <c r="AO294" s="76">
        <f t="shared" si="350"/>
        <v>0</v>
      </c>
    </row>
    <row r="295" spans="1:41" ht="20.100000000000001" customHeight="1">
      <c r="A295" s="19">
        <v>19</v>
      </c>
      <c r="B295" s="20" t="s">
        <v>235</v>
      </c>
      <c r="C295" s="21">
        <v>1</v>
      </c>
      <c r="D295" s="21">
        <v>250</v>
      </c>
      <c r="E295" s="10">
        <f t="shared" ref="E295" si="354">C295+D295</f>
        <v>251</v>
      </c>
      <c r="F295" s="21">
        <v>0</v>
      </c>
      <c r="G295" s="42">
        <v>300</v>
      </c>
      <c r="H295" s="10">
        <f t="shared" si="338"/>
        <v>300</v>
      </c>
      <c r="I295" s="21"/>
      <c r="J295" s="21">
        <v>100</v>
      </c>
      <c r="K295" s="10">
        <f t="shared" si="339"/>
        <v>100</v>
      </c>
      <c r="L295" s="42">
        <v>0</v>
      </c>
      <c r="M295" s="42">
        <v>150</v>
      </c>
      <c r="N295" s="10">
        <f t="shared" si="341"/>
        <v>150</v>
      </c>
      <c r="O295" s="10">
        <f t="shared" si="342"/>
        <v>1</v>
      </c>
      <c r="P295" s="23">
        <f t="shared" si="343"/>
        <v>800</v>
      </c>
      <c r="Q295" s="10">
        <f t="shared" si="298"/>
        <v>801</v>
      </c>
      <c r="R295" s="73"/>
      <c r="S295" s="73"/>
      <c r="T295" s="73">
        <f t="shared" si="319"/>
        <v>0</v>
      </c>
      <c r="U295" s="73"/>
      <c r="V295" s="73">
        <f t="shared" si="321"/>
        <v>0</v>
      </c>
      <c r="W295" s="73"/>
      <c r="X295" s="73">
        <f t="shared" si="344"/>
        <v>0</v>
      </c>
      <c r="Y295" s="73"/>
      <c r="Z295" s="76">
        <v>0</v>
      </c>
      <c r="AA295" s="76">
        <v>0</v>
      </c>
      <c r="AB295" s="76">
        <v>0</v>
      </c>
      <c r="AC295" s="76">
        <v>0</v>
      </c>
      <c r="AD295" s="76"/>
      <c r="AE295" s="76"/>
      <c r="AF295" s="76"/>
      <c r="AG295" s="76"/>
      <c r="AH295" s="76">
        <f t="shared" si="346"/>
        <v>0</v>
      </c>
      <c r="AI295" s="76">
        <f t="shared" si="347"/>
        <v>0</v>
      </c>
      <c r="AJ295" s="76">
        <f t="shared" si="351"/>
        <v>0</v>
      </c>
      <c r="AK295" s="76">
        <f t="shared" si="348"/>
        <v>0</v>
      </c>
      <c r="AL295" s="76">
        <f t="shared" si="352"/>
        <v>0</v>
      </c>
      <c r="AM295" s="76">
        <f t="shared" si="349"/>
        <v>0</v>
      </c>
      <c r="AN295" s="76">
        <f t="shared" si="353"/>
        <v>0</v>
      </c>
      <c r="AO295" s="76">
        <f t="shared" si="350"/>
        <v>0</v>
      </c>
    </row>
    <row r="296" spans="1:41" s="41" customFormat="1" ht="33" customHeight="1">
      <c r="A296" s="38"/>
      <c r="B296" s="44" t="s">
        <v>236</v>
      </c>
      <c r="C296" s="40">
        <f t="shared" ref="C296:K296" si="355">SUM(C276:C295)</f>
        <v>8656</v>
      </c>
      <c r="D296" s="40">
        <f t="shared" si="355"/>
        <v>5321</v>
      </c>
      <c r="E296" s="40">
        <f t="shared" si="355"/>
        <v>13977</v>
      </c>
      <c r="F296" s="40">
        <f t="shared" si="355"/>
        <v>811</v>
      </c>
      <c r="G296" s="40">
        <f t="shared" si="355"/>
        <v>2600</v>
      </c>
      <c r="H296" s="40">
        <f t="shared" si="355"/>
        <v>3411</v>
      </c>
      <c r="I296" s="40">
        <f t="shared" si="355"/>
        <v>1390</v>
      </c>
      <c r="J296" s="40">
        <f t="shared" si="355"/>
        <v>1582</v>
      </c>
      <c r="K296" s="40">
        <f t="shared" si="355"/>
        <v>2972</v>
      </c>
      <c r="L296" s="40">
        <f>SUM(L277:L295)</f>
        <v>2371</v>
      </c>
      <c r="M296" s="40">
        <f>SUM(M277:M295)</f>
        <v>1641</v>
      </c>
      <c r="N296" s="40">
        <f t="shared" ref="N296:AE296" si="356">SUM(N276:N295)</f>
        <v>4012</v>
      </c>
      <c r="O296" s="40">
        <f t="shared" si="356"/>
        <v>13228</v>
      </c>
      <c r="P296" s="40">
        <f t="shared" si="356"/>
        <v>11144</v>
      </c>
      <c r="Q296" s="40">
        <f t="shared" si="356"/>
        <v>24372</v>
      </c>
      <c r="R296" s="40">
        <f t="shared" si="356"/>
        <v>2472.1600000000003</v>
      </c>
      <c r="S296" s="40">
        <f t="shared" si="356"/>
        <v>760.5</v>
      </c>
      <c r="T296" s="40">
        <f t="shared" si="356"/>
        <v>258.06</v>
      </c>
      <c r="U296" s="40">
        <f t="shared" si="356"/>
        <v>225</v>
      </c>
      <c r="V296" s="40">
        <f t="shared" si="356"/>
        <v>442.30000000000007</v>
      </c>
      <c r="W296" s="40">
        <f t="shared" si="356"/>
        <v>155.69999999999999</v>
      </c>
      <c r="X296" s="40">
        <f t="shared" si="356"/>
        <v>627.17000000000007</v>
      </c>
      <c r="Y296" s="40">
        <f t="shared" si="356"/>
        <v>163.5</v>
      </c>
      <c r="Z296" s="40">
        <f t="shared" si="356"/>
        <v>8656</v>
      </c>
      <c r="AA296" s="40">
        <f t="shared" si="356"/>
        <v>5321</v>
      </c>
      <c r="AB296" s="40">
        <f t="shared" si="356"/>
        <v>811</v>
      </c>
      <c r="AC296" s="40">
        <f t="shared" si="356"/>
        <v>2600</v>
      </c>
      <c r="AD296" s="40">
        <f t="shared" si="356"/>
        <v>1390</v>
      </c>
      <c r="AE296" s="40">
        <f t="shared" si="356"/>
        <v>1582</v>
      </c>
      <c r="AF296" s="40">
        <f>SUM(AF277:AF295)</f>
        <v>2371</v>
      </c>
      <c r="AG296" s="40">
        <f>SUM(AG277:AG295)</f>
        <v>1641</v>
      </c>
      <c r="AH296" s="40">
        <f>SUM(AH276:AH295)</f>
        <v>1646.79</v>
      </c>
      <c r="AI296" s="40">
        <f t="shared" ref="AI296:AO296" si="357">SUM(AI276:AI295)</f>
        <v>885.9</v>
      </c>
      <c r="AJ296" s="40">
        <f t="shared" si="357"/>
        <v>185.7</v>
      </c>
      <c r="AK296" s="40">
        <f t="shared" si="357"/>
        <v>803</v>
      </c>
      <c r="AL296" s="40">
        <f t="shared" si="357"/>
        <v>330.44999999999993</v>
      </c>
      <c r="AM296" s="40">
        <f t="shared" si="357"/>
        <v>468.30000000000007</v>
      </c>
      <c r="AN296" s="40">
        <f t="shared" si="357"/>
        <v>720.03</v>
      </c>
      <c r="AO296" s="40">
        <f t="shared" si="357"/>
        <v>492.9</v>
      </c>
    </row>
    <row r="297" spans="1:41" ht="20.100000000000001" customHeight="1">
      <c r="A297" s="19">
        <v>1</v>
      </c>
      <c r="B297" s="20" t="s">
        <v>237</v>
      </c>
      <c r="C297" s="21">
        <v>16518</v>
      </c>
      <c r="D297" s="21">
        <v>200</v>
      </c>
      <c r="E297" s="10">
        <f t="shared" ref="E297" si="358">C297+D297</f>
        <v>16718</v>
      </c>
      <c r="F297" s="21">
        <v>0</v>
      </c>
      <c r="G297" s="42">
        <v>0</v>
      </c>
      <c r="H297" s="10">
        <f t="shared" ref="H297" si="359">F297+G297</f>
        <v>0</v>
      </c>
      <c r="I297" s="21">
        <v>0</v>
      </c>
      <c r="J297" s="21">
        <v>0</v>
      </c>
      <c r="K297" s="10">
        <f t="shared" ref="K297" si="360">I297+J297</f>
        <v>0</v>
      </c>
      <c r="L297" s="49">
        <v>0</v>
      </c>
      <c r="M297" s="49">
        <v>0</v>
      </c>
      <c r="N297" s="10">
        <f t="shared" si="310"/>
        <v>0</v>
      </c>
      <c r="O297" s="10">
        <f>C297+F297+I297+L297</f>
        <v>16518</v>
      </c>
      <c r="P297" s="23">
        <f>D297+G297+J297+M297</f>
        <v>200</v>
      </c>
      <c r="Q297" s="10">
        <f t="shared" si="298"/>
        <v>16718</v>
      </c>
      <c r="R297" s="73">
        <v>50</v>
      </c>
      <c r="S297" s="73">
        <v>0</v>
      </c>
      <c r="T297" s="73">
        <f t="shared" si="319"/>
        <v>0</v>
      </c>
      <c r="U297" s="73">
        <f t="shared" si="320"/>
        <v>0</v>
      </c>
      <c r="V297" s="73">
        <f t="shared" si="321"/>
        <v>0</v>
      </c>
      <c r="W297" s="73">
        <f t="shared" si="322"/>
        <v>0</v>
      </c>
      <c r="X297" s="73">
        <f t="shared" si="324"/>
        <v>0</v>
      </c>
      <c r="Y297" s="73">
        <f t="shared" si="323"/>
        <v>0</v>
      </c>
      <c r="Z297" s="76"/>
      <c r="AA297" s="76"/>
      <c r="AB297" s="76"/>
      <c r="AC297" s="76"/>
      <c r="AD297" s="76"/>
      <c r="AE297" s="76"/>
      <c r="AF297" s="76"/>
      <c r="AG297" s="76"/>
      <c r="AH297" s="76">
        <v>50</v>
      </c>
      <c r="AI297" s="76"/>
      <c r="AJ297" s="76"/>
      <c r="AK297" s="76"/>
      <c r="AL297" s="76"/>
      <c r="AM297" s="76"/>
      <c r="AN297" s="76"/>
      <c r="AO297" s="76"/>
    </row>
    <row r="298" spans="1:41" s="41" customFormat="1" ht="20.100000000000001" customHeight="1">
      <c r="A298" s="38"/>
      <c r="B298" s="44" t="s">
        <v>238</v>
      </c>
      <c r="C298" s="40">
        <f>C297</f>
        <v>16518</v>
      </c>
      <c r="D298" s="40">
        <f t="shared" ref="D298:AO298" si="361">D297</f>
        <v>200</v>
      </c>
      <c r="E298" s="40">
        <f t="shared" si="361"/>
        <v>16718</v>
      </c>
      <c r="F298" s="40">
        <f t="shared" si="361"/>
        <v>0</v>
      </c>
      <c r="G298" s="40">
        <f t="shared" si="361"/>
        <v>0</v>
      </c>
      <c r="H298" s="40">
        <f t="shared" si="361"/>
        <v>0</v>
      </c>
      <c r="I298" s="40">
        <f t="shared" si="361"/>
        <v>0</v>
      </c>
      <c r="J298" s="40">
        <f t="shared" si="361"/>
        <v>0</v>
      </c>
      <c r="K298" s="40">
        <f t="shared" si="361"/>
        <v>0</v>
      </c>
      <c r="L298" s="40">
        <f t="shared" si="361"/>
        <v>0</v>
      </c>
      <c r="M298" s="40">
        <f t="shared" si="361"/>
        <v>0</v>
      </c>
      <c r="N298" s="40">
        <f t="shared" si="361"/>
        <v>0</v>
      </c>
      <c r="O298" s="40">
        <f t="shared" si="361"/>
        <v>16518</v>
      </c>
      <c r="P298" s="40">
        <f t="shared" si="361"/>
        <v>200</v>
      </c>
      <c r="Q298" s="40">
        <f t="shared" si="361"/>
        <v>16718</v>
      </c>
      <c r="R298" s="40">
        <f t="shared" si="361"/>
        <v>50</v>
      </c>
      <c r="S298" s="40">
        <f t="shared" si="361"/>
        <v>0</v>
      </c>
      <c r="T298" s="40">
        <f t="shared" si="361"/>
        <v>0</v>
      </c>
      <c r="U298" s="40">
        <f t="shared" si="361"/>
        <v>0</v>
      </c>
      <c r="V298" s="40">
        <f t="shared" si="361"/>
        <v>0</v>
      </c>
      <c r="W298" s="40">
        <f t="shared" si="361"/>
        <v>0</v>
      </c>
      <c r="X298" s="40">
        <f t="shared" si="361"/>
        <v>0</v>
      </c>
      <c r="Y298" s="40">
        <f t="shared" si="361"/>
        <v>0</v>
      </c>
      <c r="Z298" s="40">
        <f t="shared" si="361"/>
        <v>0</v>
      </c>
      <c r="AA298" s="40">
        <f t="shared" si="361"/>
        <v>0</v>
      </c>
      <c r="AB298" s="40">
        <f t="shared" si="361"/>
        <v>0</v>
      </c>
      <c r="AC298" s="40">
        <f t="shared" si="361"/>
        <v>0</v>
      </c>
      <c r="AD298" s="40">
        <f t="shared" si="361"/>
        <v>0</v>
      </c>
      <c r="AE298" s="40">
        <f t="shared" si="361"/>
        <v>0</v>
      </c>
      <c r="AF298" s="40">
        <f t="shared" si="361"/>
        <v>0</v>
      </c>
      <c r="AG298" s="40">
        <f t="shared" si="361"/>
        <v>0</v>
      </c>
      <c r="AH298" s="40">
        <f t="shared" si="361"/>
        <v>50</v>
      </c>
      <c r="AI298" s="40">
        <f t="shared" si="361"/>
        <v>0</v>
      </c>
      <c r="AJ298" s="40">
        <f t="shared" si="361"/>
        <v>0</v>
      </c>
      <c r="AK298" s="40">
        <f t="shared" si="361"/>
        <v>0</v>
      </c>
      <c r="AL298" s="40">
        <f t="shared" si="361"/>
        <v>0</v>
      </c>
      <c r="AM298" s="40">
        <f t="shared" si="361"/>
        <v>0</v>
      </c>
      <c r="AN298" s="40">
        <f t="shared" si="361"/>
        <v>0</v>
      </c>
      <c r="AO298" s="40">
        <f t="shared" si="361"/>
        <v>0</v>
      </c>
    </row>
    <row r="299" spans="1:41" s="41" customFormat="1" ht="20.100000000000001" customHeight="1">
      <c r="A299" s="50"/>
      <c r="B299" s="51" t="s">
        <v>239</v>
      </c>
      <c r="C299" s="52">
        <f t="shared" ref="C299:AO299" si="362">C91+C137+C187+C225+C227+C242+C264+C267+C273+C275+C296+C298</f>
        <v>124814</v>
      </c>
      <c r="D299" s="52">
        <f t="shared" si="362"/>
        <v>29659</v>
      </c>
      <c r="E299" s="52">
        <f t="shared" si="362"/>
        <v>154473</v>
      </c>
      <c r="F299" s="52">
        <f t="shared" si="362"/>
        <v>10230</v>
      </c>
      <c r="G299" s="52">
        <f t="shared" si="362"/>
        <v>9728</v>
      </c>
      <c r="H299" s="52">
        <f t="shared" si="362"/>
        <v>19958</v>
      </c>
      <c r="I299" s="52">
        <f t="shared" si="362"/>
        <v>6012</v>
      </c>
      <c r="J299" s="52">
        <f t="shared" si="362"/>
        <v>2570</v>
      </c>
      <c r="K299" s="52">
        <f t="shared" si="362"/>
        <v>8582</v>
      </c>
      <c r="L299" s="52">
        <f t="shared" si="362"/>
        <v>11390</v>
      </c>
      <c r="M299" s="52">
        <f t="shared" si="362"/>
        <v>5180</v>
      </c>
      <c r="N299" s="52">
        <f t="shared" si="362"/>
        <v>16570</v>
      </c>
      <c r="O299" s="52">
        <f t="shared" si="362"/>
        <v>152446</v>
      </c>
      <c r="P299" s="52">
        <f t="shared" si="362"/>
        <v>47137</v>
      </c>
      <c r="Q299" s="52">
        <f t="shared" si="362"/>
        <v>199583</v>
      </c>
      <c r="R299" s="40">
        <f t="shared" si="362"/>
        <v>34203.74</v>
      </c>
      <c r="S299" s="40">
        <f t="shared" si="362"/>
        <v>4381.2000000000007</v>
      </c>
      <c r="T299" s="40">
        <f t="shared" si="362"/>
        <v>3255.18</v>
      </c>
      <c r="U299" s="40">
        <f t="shared" si="362"/>
        <v>1294.1999999999998</v>
      </c>
      <c r="V299" s="40">
        <f t="shared" si="362"/>
        <v>1913.0099999999998</v>
      </c>
      <c r="W299" s="40">
        <f t="shared" si="362"/>
        <v>303.89999999999998</v>
      </c>
      <c r="X299" s="40">
        <f t="shared" si="362"/>
        <v>3497.01</v>
      </c>
      <c r="Y299" s="40">
        <f t="shared" si="362"/>
        <v>694.34999999999991</v>
      </c>
      <c r="Z299" s="40">
        <f t="shared" si="362"/>
        <v>40143</v>
      </c>
      <c r="AA299" s="40">
        <f t="shared" si="362"/>
        <v>15742</v>
      </c>
      <c r="AB299" s="40">
        <f t="shared" si="362"/>
        <v>2037</v>
      </c>
      <c r="AC299" s="40">
        <f t="shared" si="362"/>
        <v>6367</v>
      </c>
      <c r="AD299" s="40">
        <f t="shared" si="362"/>
        <v>2824</v>
      </c>
      <c r="AE299" s="40">
        <f t="shared" si="362"/>
        <v>1664</v>
      </c>
      <c r="AF299" s="40">
        <f t="shared" si="362"/>
        <v>5299</v>
      </c>
      <c r="AG299" s="40">
        <f t="shared" si="362"/>
        <v>2904</v>
      </c>
      <c r="AH299" s="40">
        <f t="shared" si="362"/>
        <v>26738.940000000002</v>
      </c>
      <c r="AI299" s="40">
        <f t="shared" si="362"/>
        <v>7458.5</v>
      </c>
      <c r="AJ299" s="40">
        <f t="shared" si="362"/>
        <v>2540.4499999999998</v>
      </c>
      <c r="AK299" s="40">
        <f t="shared" si="362"/>
        <v>2585</v>
      </c>
      <c r="AL299" s="40">
        <f t="shared" si="362"/>
        <v>1465.9499999999998</v>
      </c>
      <c r="AM299" s="40">
        <f t="shared" si="362"/>
        <v>712.80000000000007</v>
      </c>
      <c r="AN299" s="40">
        <f t="shared" si="362"/>
        <v>2974.7799999999997</v>
      </c>
      <c r="AO299" s="40">
        <f t="shared" si="362"/>
        <v>1377.65</v>
      </c>
    </row>
    <row r="300" spans="1:41" ht="23.25" customHeight="1">
      <c r="P300" s="58"/>
    </row>
    <row r="301" spans="1:41" ht="20.100000000000001" customHeight="1">
      <c r="P301" s="58"/>
      <c r="Q301" s="55">
        <f>+Q299-Q300</f>
        <v>199583</v>
      </c>
    </row>
    <row r="302" spans="1:41" ht="20.100000000000001" customHeight="1">
      <c r="P302" s="58"/>
    </row>
    <row r="303" spans="1:41" ht="20.100000000000001" customHeight="1">
      <c r="P303" s="58"/>
    </row>
    <row r="304" spans="1:41" ht="20.100000000000001" customHeight="1">
      <c r="P304" s="58"/>
    </row>
    <row r="305" spans="12:16" ht="20.100000000000001" customHeight="1">
      <c r="P305" s="58"/>
    </row>
    <row r="306" spans="12:16" ht="20.100000000000001" customHeight="1">
      <c r="P306" s="58"/>
    </row>
    <row r="307" spans="12:16" ht="20.100000000000001" customHeight="1">
      <c r="P307" s="58"/>
    </row>
    <row r="308" spans="12:16" ht="20.100000000000001" customHeight="1">
      <c r="P308" s="58"/>
    </row>
    <row r="309" spans="12:16" ht="20.100000000000001" customHeight="1">
      <c r="P309" s="58"/>
    </row>
    <row r="310" spans="12:16" ht="20.100000000000001" customHeight="1">
      <c r="P310" s="58"/>
    </row>
    <row r="311" spans="12:16" ht="20.100000000000001" customHeight="1">
      <c r="P311" s="58"/>
    </row>
    <row r="312" spans="12:16" ht="20.100000000000001" customHeight="1">
      <c r="P312" s="58"/>
    </row>
    <row r="313" spans="12:16" ht="20.100000000000001" customHeight="1">
      <c r="L313" s="57">
        <f>83.09/249.26*100</f>
        <v>33.334670625050151</v>
      </c>
      <c r="P313" s="58"/>
    </row>
    <row r="314" spans="12:16" ht="20.100000000000001" customHeight="1">
      <c r="P314" s="58"/>
    </row>
    <row r="315" spans="12:16" ht="20.100000000000001" customHeight="1">
      <c r="P315" s="58"/>
    </row>
    <row r="316" spans="12:16" ht="20.100000000000001" customHeight="1">
      <c r="P316" s="58"/>
    </row>
    <row r="317" spans="12:16" ht="20.100000000000001" customHeight="1">
      <c r="P317" s="58"/>
    </row>
    <row r="318" spans="12:16" ht="20.100000000000001" customHeight="1">
      <c r="P318" s="58"/>
    </row>
    <row r="319" spans="12:16" ht="20.100000000000001" customHeight="1">
      <c r="P319" s="58"/>
    </row>
    <row r="320" spans="12:16" ht="20.100000000000001" customHeight="1">
      <c r="P320" s="58"/>
    </row>
    <row r="321" spans="16:16" ht="20.100000000000001" customHeight="1">
      <c r="P321" s="58"/>
    </row>
    <row r="322" spans="16:16" ht="20.100000000000001" customHeight="1">
      <c r="P322" s="58"/>
    </row>
    <row r="323" spans="16:16" ht="20.100000000000001" customHeight="1">
      <c r="P323" s="58"/>
    </row>
    <row r="324" spans="16:16" ht="20.100000000000001" customHeight="1">
      <c r="P324" s="58"/>
    </row>
    <row r="325" spans="16:16" ht="20.100000000000001" customHeight="1">
      <c r="P325" s="58"/>
    </row>
    <row r="326" spans="16:16" ht="20.100000000000001" customHeight="1">
      <c r="P326" s="58"/>
    </row>
    <row r="327" spans="16:16" ht="20.100000000000001" customHeight="1">
      <c r="P327" s="58"/>
    </row>
    <row r="328" spans="16:16" ht="20.100000000000001" customHeight="1">
      <c r="P328" s="58"/>
    </row>
    <row r="329" spans="16:16" ht="20.100000000000001" customHeight="1">
      <c r="P329" s="58"/>
    </row>
    <row r="330" spans="16:16" ht="20.100000000000001" customHeight="1">
      <c r="P330" s="58"/>
    </row>
    <row r="331" spans="16:16" ht="20.100000000000001" customHeight="1">
      <c r="P331" s="58"/>
    </row>
    <row r="332" spans="16:16" ht="20.100000000000001" customHeight="1">
      <c r="P332" s="58"/>
    </row>
    <row r="333" spans="16:16" ht="20.100000000000001" customHeight="1">
      <c r="P333" s="58"/>
    </row>
    <row r="334" spans="16:16" ht="20.100000000000001" customHeight="1">
      <c r="P334" s="58"/>
    </row>
    <row r="335" spans="16:16" ht="20.100000000000001" customHeight="1">
      <c r="P335" s="58"/>
    </row>
    <row r="336" spans="16:16" ht="20.100000000000001" customHeight="1">
      <c r="P336" s="58"/>
    </row>
    <row r="337" spans="16:16" ht="20.100000000000001" customHeight="1">
      <c r="P337" s="58"/>
    </row>
    <row r="338" spans="16:16" ht="20.100000000000001" customHeight="1">
      <c r="P338" s="58"/>
    </row>
    <row r="339" spans="16:16" ht="20.100000000000001" customHeight="1">
      <c r="P339" s="58"/>
    </row>
    <row r="340" spans="16:16" ht="20.100000000000001" customHeight="1">
      <c r="P340" s="58"/>
    </row>
    <row r="341" spans="16:16" ht="20.100000000000001" customHeight="1">
      <c r="P341" s="58"/>
    </row>
    <row r="342" spans="16:16" ht="20.100000000000001" customHeight="1">
      <c r="P342" s="58"/>
    </row>
    <row r="343" spans="16:16" ht="20.100000000000001" customHeight="1">
      <c r="P343" s="58"/>
    </row>
    <row r="344" spans="16:16" ht="20.100000000000001" customHeight="1">
      <c r="P344" s="58"/>
    </row>
    <row r="345" spans="16:16" ht="20.100000000000001" customHeight="1">
      <c r="P345" s="58"/>
    </row>
    <row r="346" spans="16:16" ht="20.100000000000001" customHeight="1">
      <c r="P346" s="58"/>
    </row>
    <row r="347" spans="16:16" ht="20.100000000000001" customHeight="1">
      <c r="P347" s="58"/>
    </row>
    <row r="348" spans="16:16" ht="20.100000000000001" customHeight="1">
      <c r="P348" s="58"/>
    </row>
    <row r="349" spans="16:16" ht="20.100000000000001" customHeight="1">
      <c r="P349" s="58"/>
    </row>
    <row r="350" spans="16:16" ht="20.100000000000001" customHeight="1">
      <c r="P350" s="58"/>
    </row>
    <row r="351" spans="16:16" ht="20.100000000000001" customHeight="1">
      <c r="P351" s="58"/>
    </row>
    <row r="352" spans="16:16" ht="20.100000000000001" customHeight="1">
      <c r="P352" s="58"/>
    </row>
    <row r="353" spans="16:16" ht="20.100000000000001" customHeight="1">
      <c r="P353" s="58"/>
    </row>
    <row r="354" spans="16:16" ht="20.100000000000001" customHeight="1">
      <c r="P354" s="58"/>
    </row>
    <row r="355" spans="16:16" ht="20.100000000000001" customHeight="1">
      <c r="P355" s="58"/>
    </row>
    <row r="356" spans="16:16" ht="20.100000000000001" customHeight="1">
      <c r="P356" s="58"/>
    </row>
    <row r="357" spans="16:16" ht="20.100000000000001" customHeight="1">
      <c r="P357" s="58"/>
    </row>
    <row r="358" spans="16:16" ht="20.100000000000001" customHeight="1">
      <c r="P358" s="58"/>
    </row>
    <row r="359" spans="16:16" ht="20.100000000000001" customHeight="1">
      <c r="P359" s="58"/>
    </row>
    <row r="360" spans="16:16" ht="20.100000000000001" customHeight="1">
      <c r="P360" s="58"/>
    </row>
    <row r="361" spans="16:16" ht="20.100000000000001" customHeight="1">
      <c r="P361" s="58"/>
    </row>
    <row r="362" spans="16:16" ht="20.100000000000001" customHeight="1">
      <c r="P362" s="58"/>
    </row>
    <row r="363" spans="16:16" ht="20.100000000000001" customHeight="1">
      <c r="P363" s="58"/>
    </row>
    <row r="364" spans="16:16" ht="20.100000000000001" customHeight="1">
      <c r="P364" s="58"/>
    </row>
    <row r="365" spans="16:16" ht="20.100000000000001" customHeight="1">
      <c r="P365" s="58"/>
    </row>
    <row r="366" spans="16:16" ht="20.100000000000001" customHeight="1">
      <c r="P366" s="58"/>
    </row>
    <row r="367" spans="16:16" ht="20.100000000000001" customHeight="1">
      <c r="P367" s="58"/>
    </row>
    <row r="368" spans="16:16" ht="20.100000000000001" customHeight="1">
      <c r="P368" s="58"/>
    </row>
    <row r="369" spans="16:16" ht="20.100000000000001" customHeight="1">
      <c r="P369" s="58"/>
    </row>
    <row r="370" spans="16:16" ht="20.100000000000001" customHeight="1">
      <c r="P370" s="58"/>
    </row>
    <row r="371" spans="16:16" ht="20.100000000000001" customHeight="1">
      <c r="P371" s="58"/>
    </row>
    <row r="372" spans="16:16" ht="20.100000000000001" customHeight="1">
      <c r="P372" s="58"/>
    </row>
    <row r="373" spans="16:16" ht="20.100000000000001" customHeight="1">
      <c r="P373" s="58"/>
    </row>
    <row r="374" spans="16:16" ht="20.100000000000001" customHeight="1">
      <c r="P374" s="58"/>
    </row>
    <row r="375" spans="16:16" ht="20.100000000000001" customHeight="1">
      <c r="P375" s="58"/>
    </row>
    <row r="376" spans="16:16" ht="20.100000000000001" customHeight="1">
      <c r="P376" s="58"/>
    </row>
    <row r="377" spans="16:16" ht="20.100000000000001" customHeight="1">
      <c r="P377" s="58"/>
    </row>
    <row r="378" spans="16:16" ht="20.100000000000001" customHeight="1">
      <c r="P378" s="58"/>
    </row>
    <row r="379" spans="16:16" ht="20.100000000000001" customHeight="1">
      <c r="P379" s="58"/>
    </row>
    <row r="380" spans="16:16" ht="20.100000000000001" customHeight="1">
      <c r="P380" s="58"/>
    </row>
    <row r="381" spans="16:16" ht="20.100000000000001" customHeight="1">
      <c r="P381" s="58"/>
    </row>
    <row r="382" spans="16:16" ht="20.100000000000001" customHeight="1">
      <c r="P382" s="58"/>
    </row>
    <row r="383" spans="16:16" ht="20.100000000000001" customHeight="1">
      <c r="P383" s="58"/>
    </row>
    <row r="384" spans="16:16" ht="20.100000000000001" customHeight="1">
      <c r="P384" s="58"/>
    </row>
    <row r="385" spans="16:16" ht="20.100000000000001" customHeight="1">
      <c r="P385" s="58"/>
    </row>
    <row r="386" spans="16:16" ht="20.100000000000001" customHeight="1">
      <c r="P386" s="58"/>
    </row>
    <row r="387" spans="16:16" ht="20.100000000000001" customHeight="1">
      <c r="P387" s="58"/>
    </row>
    <row r="388" spans="16:16" ht="20.100000000000001" customHeight="1">
      <c r="P388" s="58"/>
    </row>
    <row r="389" spans="16:16" ht="20.100000000000001" customHeight="1">
      <c r="P389" s="58"/>
    </row>
    <row r="390" spans="16:16" ht="20.100000000000001" customHeight="1">
      <c r="P390" s="58"/>
    </row>
    <row r="391" spans="16:16" ht="20.100000000000001" customHeight="1">
      <c r="P391" s="58"/>
    </row>
    <row r="392" spans="16:16" ht="20.100000000000001" customHeight="1">
      <c r="P392" s="58"/>
    </row>
    <row r="393" spans="16:16" ht="20.100000000000001" customHeight="1">
      <c r="P393" s="58"/>
    </row>
    <row r="394" spans="16:16" ht="20.100000000000001" customHeight="1">
      <c r="P394" s="58"/>
    </row>
    <row r="395" spans="16:16" ht="20.100000000000001" customHeight="1">
      <c r="P395" s="58"/>
    </row>
    <row r="396" spans="16:16" ht="20.100000000000001" customHeight="1">
      <c r="P396" s="58"/>
    </row>
    <row r="397" spans="16:16" ht="20.100000000000001" customHeight="1">
      <c r="P397" s="58"/>
    </row>
    <row r="398" spans="16:16" ht="20.100000000000001" customHeight="1">
      <c r="P398" s="58"/>
    </row>
    <row r="399" spans="16:16" ht="20.100000000000001" customHeight="1">
      <c r="P399" s="58"/>
    </row>
    <row r="400" spans="16:16" ht="20.100000000000001" customHeight="1">
      <c r="P400" s="58"/>
    </row>
    <row r="401" spans="16:16" ht="20.100000000000001" customHeight="1">
      <c r="P401" s="58"/>
    </row>
    <row r="402" spans="16:16" ht="20.100000000000001" customHeight="1">
      <c r="P402" s="58"/>
    </row>
    <row r="403" spans="16:16" ht="20.100000000000001" customHeight="1">
      <c r="P403" s="58"/>
    </row>
    <row r="404" spans="16:16" ht="20.100000000000001" customHeight="1">
      <c r="P404" s="58"/>
    </row>
    <row r="405" spans="16:16" ht="20.100000000000001" customHeight="1">
      <c r="P405" s="58"/>
    </row>
    <row r="406" spans="16:16" ht="20.100000000000001" customHeight="1">
      <c r="P406" s="58"/>
    </row>
    <row r="407" spans="16:16" ht="20.100000000000001" customHeight="1">
      <c r="P407" s="58"/>
    </row>
    <row r="408" spans="16:16" ht="20.100000000000001" customHeight="1">
      <c r="P408" s="58"/>
    </row>
    <row r="409" spans="16:16" ht="20.100000000000001" customHeight="1">
      <c r="P409" s="58"/>
    </row>
    <row r="410" spans="16:16" ht="20.100000000000001" customHeight="1">
      <c r="P410" s="58"/>
    </row>
    <row r="411" spans="16:16" ht="20.100000000000001" customHeight="1">
      <c r="P411" s="58"/>
    </row>
    <row r="412" spans="16:16" ht="20.100000000000001" customHeight="1">
      <c r="P412" s="58"/>
    </row>
    <row r="413" spans="16:16" ht="20.100000000000001" customHeight="1">
      <c r="P413" s="58"/>
    </row>
    <row r="414" spans="16:16" ht="20.100000000000001" customHeight="1">
      <c r="P414" s="58"/>
    </row>
    <row r="415" spans="16:16" ht="20.100000000000001" customHeight="1">
      <c r="P415" s="58"/>
    </row>
    <row r="416" spans="16:16" ht="20.100000000000001" customHeight="1">
      <c r="P416" s="58"/>
    </row>
    <row r="417" spans="16:16" ht="20.100000000000001" customHeight="1">
      <c r="P417" s="58"/>
    </row>
    <row r="418" spans="16:16" ht="20.100000000000001" customHeight="1">
      <c r="P418" s="58"/>
    </row>
    <row r="419" spans="16:16" ht="20.100000000000001" customHeight="1">
      <c r="P419" s="58"/>
    </row>
    <row r="420" spans="16:16" ht="20.100000000000001" customHeight="1">
      <c r="P420" s="58"/>
    </row>
    <row r="421" spans="16:16" ht="20.100000000000001" customHeight="1">
      <c r="P421" s="58"/>
    </row>
    <row r="422" spans="16:16" ht="20.100000000000001" customHeight="1">
      <c r="P422" s="58"/>
    </row>
    <row r="423" spans="16:16" ht="20.100000000000001" customHeight="1">
      <c r="P423" s="58"/>
    </row>
    <row r="424" spans="16:16" ht="20.100000000000001" customHeight="1">
      <c r="P424" s="58"/>
    </row>
    <row r="425" spans="16:16" ht="20.100000000000001" customHeight="1">
      <c r="P425" s="58"/>
    </row>
    <row r="426" spans="16:16" ht="20.100000000000001" customHeight="1">
      <c r="P426" s="58"/>
    </row>
    <row r="427" spans="16:16" ht="20.100000000000001" customHeight="1">
      <c r="P427" s="58"/>
    </row>
    <row r="428" spans="16:16" ht="20.100000000000001" customHeight="1">
      <c r="P428" s="58"/>
    </row>
    <row r="429" spans="16:16" ht="20.100000000000001" customHeight="1">
      <c r="P429" s="58"/>
    </row>
    <row r="430" spans="16:16" ht="20.100000000000001" customHeight="1">
      <c r="P430" s="58"/>
    </row>
    <row r="431" spans="16:16" ht="20.100000000000001" customHeight="1">
      <c r="P431" s="58"/>
    </row>
    <row r="432" spans="16:16" ht="20.100000000000001" customHeight="1">
      <c r="P432" s="58"/>
    </row>
    <row r="433" spans="16:16" ht="20.100000000000001" customHeight="1">
      <c r="P433" s="58"/>
    </row>
    <row r="434" spans="16:16" ht="20.100000000000001" customHeight="1">
      <c r="P434" s="58"/>
    </row>
    <row r="435" spans="16:16" ht="20.100000000000001" customHeight="1">
      <c r="P435" s="58"/>
    </row>
    <row r="436" spans="16:16" ht="20.100000000000001" customHeight="1">
      <c r="P436" s="58"/>
    </row>
    <row r="437" spans="16:16" ht="20.100000000000001" customHeight="1">
      <c r="P437" s="58"/>
    </row>
    <row r="438" spans="16:16" ht="20.100000000000001" customHeight="1">
      <c r="P438" s="58"/>
    </row>
    <row r="439" spans="16:16" ht="20.100000000000001" customHeight="1">
      <c r="P439" s="58"/>
    </row>
    <row r="440" spans="16:16" ht="20.100000000000001" customHeight="1">
      <c r="P440" s="58"/>
    </row>
    <row r="441" spans="16:16" ht="20.100000000000001" customHeight="1">
      <c r="P441" s="58"/>
    </row>
    <row r="442" spans="16:16" ht="20.100000000000001" customHeight="1">
      <c r="P442" s="58"/>
    </row>
    <row r="443" spans="16:16" ht="20.100000000000001" customHeight="1">
      <c r="P443" s="58"/>
    </row>
    <row r="444" spans="16:16" ht="20.100000000000001" customHeight="1">
      <c r="P444" s="58"/>
    </row>
    <row r="445" spans="16:16" ht="20.100000000000001" customHeight="1">
      <c r="P445" s="58"/>
    </row>
    <row r="446" spans="16:16" ht="20.100000000000001" customHeight="1">
      <c r="P446" s="58"/>
    </row>
    <row r="447" spans="16:16" ht="20.100000000000001" customHeight="1">
      <c r="P447" s="58"/>
    </row>
    <row r="448" spans="16:16" ht="20.100000000000001" customHeight="1">
      <c r="P448" s="58"/>
    </row>
    <row r="449" spans="16:16" ht="20.100000000000001" customHeight="1">
      <c r="P449" s="58"/>
    </row>
    <row r="450" spans="16:16" ht="20.100000000000001" customHeight="1">
      <c r="P450" s="58"/>
    </row>
    <row r="451" spans="16:16" ht="20.100000000000001" customHeight="1">
      <c r="P451" s="58"/>
    </row>
    <row r="452" spans="16:16" ht="20.100000000000001" customHeight="1">
      <c r="P452" s="58"/>
    </row>
    <row r="453" spans="16:16" ht="20.100000000000001" customHeight="1">
      <c r="P453" s="58"/>
    </row>
    <row r="454" spans="16:16" ht="20.100000000000001" customHeight="1">
      <c r="P454" s="58"/>
    </row>
    <row r="455" spans="16:16" ht="20.100000000000001" customHeight="1">
      <c r="P455" s="58"/>
    </row>
    <row r="456" spans="16:16" ht="20.100000000000001" customHeight="1">
      <c r="P456" s="58"/>
    </row>
    <row r="457" spans="16:16" ht="20.100000000000001" customHeight="1">
      <c r="P457" s="58"/>
    </row>
    <row r="458" spans="16:16" ht="20.100000000000001" customHeight="1">
      <c r="P458" s="58"/>
    </row>
    <row r="459" spans="16:16" ht="20.100000000000001" customHeight="1">
      <c r="P459" s="58"/>
    </row>
    <row r="460" spans="16:16" ht="20.100000000000001" customHeight="1">
      <c r="P460" s="58"/>
    </row>
    <row r="461" spans="16:16" ht="20.100000000000001" customHeight="1">
      <c r="P461" s="58"/>
    </row>
    <row r="462" spans="16:16" ht="20.100000000000001" customHeight="1">
      <c r="P462" s="58"/>
    </row>
    <row r="463" spans="16:16" ht="20.100000000000001" customHeight="1">
      <c r="P463" s="58"/>
    </row>
    <row r="464" spans="16:16" ht="20.100000000000001" customHeight="1">
      <c r="P464" s="58"/>
    </row>
    <row r="465" spans="16:16" ht="20.100000000000001" customHeight="1">
      <c r="P465" s="58"/>
    </row>
    <row r="466" spans="16:16" ht="20.100000000000001" customHeight="1">
      <c r="P466" s="58"/>
    </row>
    <row r="467" spans="16:16" ht="20.100000000000001" customHeight="1">
      <c r="P467" s="58"/>
    </row>
    <row r="468" spans="16:16" ht="20.100000000000001" customHeight="1">
      <c r="P468" s="58"/>
    </row>
    <row r="469" spans="16:16" ht="20.100000000000001" customHeight="1">
      <c r="P469" s="58"/>
    </row>
    <row r="470" spans="16:16" ht="20.100000000000001" customHeight="1">
      <c r="P470" s="58"/>
    </row>
    <row r="471" spans="16:16" ht="20.100000000000001" customHeight="1">
      <c r="P471" s="58"/>
    </row>
    <row r="472" spans="16:16" ht="20.100000000000001" customHeight="1">
      <c r="P472" s="58"/>
    </row>
    <row r="473" spans="16:16" ht="20.100000000000001" customHeight="1">
      <c r="P473" s="58"/>
    </row>
    <row r="474" spans="16:16" ht="20.100000000000001" customHeight="1">
      <c r="P474" s="58"/>
    </row>
    <row r="475" spans="16:16" ht="20.100000000000001" customHeight="1">
      <c r="P475" s="58"/>
    </row>
    <row r="476" spans="16:16" ht="20.100000000000001" customHeight="1">
      <c r="P476" s="58"/>
    </row>
    <row r="477" spans="16:16" ht="20.100000000000001" customHeight="1">
      <c r="P477" s="58"/>
    </row>
    <row r="478" spans="16:16" ht="20.100000000000001" customHeight="1">
      <c r="P478" s="58"/>
    </row>
    <row r="479" spans="16:16" ht="20.100000000000001" customHeight="1">
      <c r="P479" s="58"/>
    </row>
    <row r="480" spans="16:16" ht="20.100000000000001" customHeight="1">
      <c r="P480" s="58"/>
    </row>
    <row r="481" spans="16:16" ht="20.100000000000001" customHeight="1">
      <c r="P481" s="58"/>
    </row>
    <row r="482" spans="16:16" ht="20.100000000000001" customHeight="1">
      <c r="P482" s="58"/>
    </row>
    <row r="483" spans="16:16" ht="20.100000000000001" customHeight="1">
      <c r="P483" s="58"/>
    </row>
    <row r="484" spans="16:16" ht="20.100000000000001" customHeight="1">
      <c r="P484" s="58"/>
    </row>
    <row r="485" spans="16:16" ht="20.100000000000001" customHeight="1">
      <c r="P485" s="58"/>
    </row>
    <row r="486" spans="16:16" ht="20.100000000000001" customHeight="1">
      <c r="P486" s="58"/>
    </row>
    <row r="487" spans="16:16" ht="20.100000000000001" customHeight="1">
      <c r="P487" s="58"/>
    </row>
    <row r="488" spans="16:16" ht="20.100000000000001" customHeight="1">
      <c r="P488" s="58"/>
    </row>
    <row r="489" spans="16:16" ht="20.100000000000001" customHeight="1">
      <c r="P489" s="58"/>
    </row>
    <row r="490" spans="16:16" ht="20.100000000000001" customHeight="1">
      <c r="P490" s="58"/>
    </row>
    <row r="491" spans="16:16" ht="20.100000000000001" customHeight="1">
      <c r="P491" s="58"/>
    </row>
    <row r="492" spans="16:16" ht="20.100000000000001" customHeight="1">
      <c r="P492" s="58"/>
    </row>
    <row r="493" spans="16:16" ht="20.100000000000001" customHeight="1">
      <c r="P493" s="58"/>
    </row>
    <row r="494" spans="16:16" ht="20.100000000000001" customHeight="1">
      <c r="P494" s="58"/>
    </row>
    <row r="495" spans="16:16" ht="20.100000000000001" customHeight="1">
      <c r="P495" s="58"/>
    </row>
    <row r="496" spans="16:16" ht="20.100000000000001" customHeight="1">
      <c r="P496" s="58"/>
    </row>
    <row r="497" spans="16:16" ht="20.100000000000001" customHeight="1">
      <c r="P497" s="58"/>
    </row>
    <row r="498" spans="16:16" ht="20.100000000000001" customHeight="1">
      <c r="P498" s="58"/>
    </row>
    <row r="499" spans="16:16" ht="20.100000000000001" customHeight="1">
      <c r="P499" s="58"/>
    </row>
    <row r="500" spans="16:16" ht="20.100000000000001" customHeight="1">
      <c r="P500" s="58"/>
    </row>
    <row r="501" spans="16:16" ht="20.100000000000001" customHeight="1">
      <c r="P501" s="58"/>
    </row>
    <row r="502" spans="16:16" ht="20.100000000000001" customHeight="1">
      <c r="P502" s="58"/>
    </row>
    <row r="503" spans="16:16" ht="20.100000000000001" customHeight="1">
      <c r="P503" s="58"/>
    </row>
    <row r="504" spans="16:16" ht="20.100000000000001" customHeight="1">
      <c r="P504" s="58"/>
    </row>
    <row r="505" spans="16:16" ht="20.100000000000001" customHeight="1">
      <c r="P505" s="58"/>
    </row>
    <row r="506" spans="16:16" ht="20.100000000000001" customHeight="1">
      <c r="P506" s="58"/>
    </row>
    <row r="507" spans="16:16" ht="20.100000000000001" customHeight="1">
      <c r="P507" s="58"/>
    </row>
    <row r="508" spans="16:16" ht="20.100000000000001" customHeight="1">
      <c r="P508" s="58"/>
    </row>
    <row r="509" spans="16:16" ht="20.100000000000001" customHeight="1">
      <c r="P509" s="58"/>
    </row>
    <row r="510" spans="16:16" ht="20.100000000000001" customHeight="1">
      <c r="P510" s="58"/>
    </row>
    <row r="511" spans="16:16" ht="20.100000000000001" customHeight="1">
      <c r="P511" s="58"/>
    </row>
    <row r="512" spans="16:16" ht="20.100000000000001" customHeight="1">
      <c r="P512" s="58"/>
    </row>
    <row r="513" spans="16:16" ht="20.100000000000001" customHeight="1">
      <c r="P513" s="58"/>
    </row>
    <row r="514" spans="16:16" ht="20.100000000000001" customHeight="1">
      <c r="P514" s="58"/>
    </row>
    <row r="515" spans="16:16" ht="20.100000000000001" customHeight="1">
      <c r="P515" s="58"/>
    </row>
    <row r="516" spans="16:16" ht="20.100000000000001" customHeight="1">
      <c r="P516" s="58"/>
    </row>
    <row r="517" spans="16:16" ht="20.100000000000001" customHeight="1">
      <c r="P517" s="58"/>
    </row>
    <row r="518" spans="16:16" ht="20.100000000000001" customHeight="1">
      <c r="P518" s="58"/>
    </row>
    <row r="519" spans="16:16" ht="20.100000000000001" customHeight="1">
      <c r="P519" s="58"/>
    </row>
    <row r="520" spans="16:16" ht="20.100000000000001" customHeight="1">
      <c r="P520" s="58"/>
    </row>
    <row r="521" spans="16:16" ht="20.100000000000001" customHeight="1">
      <c r="P521" s="58"/>
    </row>
    <row r="522" spans="16:16" ht="20.100000000000001" customHeight="1">
      <c r="P522" s="58"/>
    </row>
    <row r="523" spans="16:16" ht="20.100000000000001" customHeight="1">
      <c r="P523" s="58"/>
    </row>
    <row r="524" spans="16:16" ht="20.100000000000001" customHeight="1">
      <c r="P524" s="58"/>
    </row>
    <row r="525" spans="16:16" ht="20.100000000000001" customHeight="1">
      <c r="P525" s="58"/>
    </row>
    <row r="526" spans="16:16" ht="20.100000000000001" customHeight="1">
      <c r="P526" s="58"/>
    </row>
    <row r="527" spans="16:16" ht="20.100000000000001" customHeight="1">
      <c r="P527" s="58"/>
    </row>
    <row r="528" spans="16:16" ht="20.100000000000001" customHeight="1">
      <c r="P528" s="58"/>
    </row>
    <row r="529" spans="16:16" ht="20.100000000000001" customHeight="1">
      <c r="P529" s="58"/>
    </row>
    <row r="530" spans="16:16" ht="20.100000000000001" customHeight="1">
      <c r="P530" s="58"/>
    </row>
    <row r="531" spans="16:16" ht="20.100000000000001" customHeight="1">
      <c r="P531" s="58"/>
    </row>
    <row r="532" spans="16:16" ht="20.100000000000001" customHeight="1">
      <c r="P532" s="58"/>
    </row>
    <row r="533" spans="16:16" ht="20.100000000000001" customHeight="1">
      <c r="P533" s="58"/>
    </row>
    <row r="534" spans="16:16" ht="20.100000000000001" customHeight="1">
      <c r="P534" s="58"/>
    </row>
    <row r="535" spans="16:16" ht="20.100000000000001" customHeight="1">
      <c r="P535" s="58"/>
    </row>
    <row r="536" spans="16:16" ht="20.100000000000001" customHeight="1">
      <c r="P536" s="58"/>
    </row>
    <row r="537" spans="16:16" ht="20.100000000000001" customHeight="1">
      <c r="P537" s="58"/>
    </row>
    <row r="538" spans="16:16" ht="20.100000000000001" customHeight="1">
      <c r="P538" s="58"/>
    </row>
    <row r="539" spans="16:16" ht="20.100000000000001" customHeight="1">
      <c r="P539" s="58"/>
    </row>
    <row r="540" spans="16:16" ht="20.100000000000001" customHeight="1">
      <c r="P540" s="58"/>
    </row>
    <row r="541" spans="16:16" ht="20.100000000000001" customHeight="1">
      <c r="P541" s="58"/>
    </row>
    <row r="542" spans="16:16" ht="20.100000000000001" customHeight="1">
      <c r="P542" s="58"/>
    </row>
    <row r="543" spans="16:16" ht="20.100000000000001" customHeight="1">
      <c r="P543" s="58"/>
    </row>
    <row r="544" spans="16:16" ht="20.100000000000001" customHeight="1">
      <c r="P544" s="58"/>
    </row>
    <row r="545" spans="16:16" ht="20.100000000000001" customHeight="1">
      <c r="P545" s="58"/>
    </row>
    <row r="546" spans="16:16" ht="20.100000000000001" customHeight="1">
      <c r="P546" s="58"/>
    </row>
    <row r="547" spans="16:16" ht="20.100000000000001" customHeight="1">
      <c r="P547" s="58"/>
    </row>
    <row r="548" spans="16:16" ht="20.100000000000001" customHeight="1">
      <c r="P548" s="58"/>
    </row>
    <row r="549" spans="16:16" ht="20.100000000000001" customHeight="1">
      <c r="P549" s="58"/>
    </row>
    <row r="550" spans="16:16" ht="20.100000000000001" customHeight="1">
      <c r="P550" s="58"/>
    </row>
    <row r="551" spans="16:16" ht="20.100000000000001" customHeight="1">
      <c r="P551" s="58"/>
    </row>
    <row r="552" spans="16:16" ht="20.100000000000001" customHeight="1">
      <c r="P552" s="58"/>
    </row>
    <row r="553" spans="16:16" ht="20.100000000000001" customHeight="1">
      <c r="P553" s="58"/>
    </row>
    <row r="554" spans="16:16" ht="20.100000000000001" customHeight="1">
      <c r="P554" s="58"/>
    </row>
    <row r="555" spans="16:16" ht="20.100000000000001" customHeight="1">
      <c r="P555" s="58"/>
    </row>
    <row r="556" spans="16:16" ht="20.100000000000001" customHeight="1">
      <c r="P556" s="58"/>
    </row>
    <row r="557" spans="16:16" ht="20.100000000000001" customHeight="1">
      <c r="P557" s="58"/>
    </row>
    <row r="558" spans="16:16" ht="20.100000000000001" customHeight="1">
      <c r="P558" s="58"/>
    </row>
    <row r="559" spans="16:16" ht="20.100000000000001" customHeight="1">
      <c r="P559" s="58"/>
    </row>
    <row r="560" spans="16:16" ht="20.100000000000001" customHeight="1">
      <c r="P560" s="58"/>
    </row>
    <row r="561" spans="16:16" ht="20.100000000000001" customHeight="1">
      <c r="P561" s="58"/>
    </row>
    <row r="562" spans="16:16" ht="20.100000000000001" customHeight="1">
      <c r="P562" s="58"/>
    </row>
    <row r="563" spans="16:16" ht="20.100000000000001" customHeight="1">
      <c r="P563" s="58"/>
    </row>
    <row r="564" spans="16:16" ht="20.100000000000001" customHeight="1">
      <c r="P564" s="58"/>
    </row>
    <row r="565" spans="16:16" ht="20.100000000000001" customHeight="1">
      <c r="P565" s="58"/>
    </row>
    <row r="566" spans="16:16" ht="20.100000000000001" customHeight="1">
      <c r="P566" s="58"/>
    </row>
    <row r="567" spans="16:16" ht="20.100000000000001" customHeight="1">
      <c r="P567" s="58"/>
    </row>
    <row r="568" spans="16:16" ht="20.100000000000001" customHeight="1">
      <c r="P568" s="58"/>
    </row>
    <row r="569" spans="16:16" ht="20.100000000000001" customHeight="1">
      <c r="P569" s="58"/>
    </row>
    <row r="570" spans="16:16" ht="20.100000000000001" customHeight="1">
      <c r="P570" s="58"/>
    </row>
    <row r="571" spans="16:16" ht="20.100000000000001" customHeight="1">
      <c r="P571" s="58"/>
    </row>
    <row r="572" spans="16:16" ht="20.100000000000001" customHeight="1">
      <c r="P572" s="58"/>
    </row>
    <row r="573" spans="16:16" ht="20.100000000000001" customHeight="1">
      <c r="P573" s="58"/>
    </row>
    <row r="574" spans="16:16" ht="20.100000000000001" customHeight="1">
      <c r="P574" s="58"/>
    </row>
    <row r="575" spans="16:16" ht="20.100000000000001" customHeight="1">
      <c r="P575" s="58"/>
    </row>
    <row r="576" spans="16:16" ht="20.100000000000001" customHeight="1">
      <c r="P576" s="58"/>
    </row>
    <row r="577" spans="16:16" ht="20.100000000000001" customHeight="1">
      <c r="P577" s="58"/>
    </row>
    <row r="578" spans="16:16" ht="20.100000000000001" customHeight="1">
      <c r="P578" s="58"/>
    </row>
    <row r="579" spans="16:16" ht="20.100000000000001" customHeight="1">
      <c r="P579" s="58"/>
    </row>
    <row r="580" spans="16:16" ht="20.100000000000001" customHeight="1">
      <c r="P580" s="58"/>
    </row>
    <row r="581" spans="16:16" ht="20.100000000000001" customHeight="1">
      <c r="P581" s="58"/>
    </row>
    <row r="582" spans="16:16" ht="20.100000000000001" customHeight="1">
      <c r="P582" s="58"/>
    </row>
    <row r="583" spans="16:16" ht="20.100000000000001" customHeight="1">
      <c r="P583" s="58"/>
    </row>
    <row r="584" spans="16:16" ht="20.100000000000001" customHeight="1">
      <c r="P584" s="58"/>
    </row>
    <row r="585" spans="16:16" ht="20.100000000000001" customHeight="1">
      <c r="P585" s="58"/>
    </row>
    <row r="586" spans="16:16" ht="20.100000000000001" customHeight="1">
      <c r="P586" s="58"/>
    </row>
    <row r="587" spans="16:16" ht="20.100000000000001" customHeight="1">
      <c r="P587" s="58"/>
    </row>
    <row r="588" spans="16:16" ht="20.100000000000001" customHeight="1">
      <c r="P588" s="58"/>
    </row>
    <row r="589" spans="16:16" ht="20.100000000000001" customHeight="1">
      <c r="P589" s="58"/>
    </row>
    <row r="590" spans="16:16" ht="20.100000000000001" customHeight="1">
      <c r="P590" s="58"/>
    </row>
    <row r="591" spans="16:16" ht="20.100000000000001" customHeight="1">
      <c r="P591" s="58"/>
    </row>
    <row r="592" spans="16:16" ht="20.100000000000001" customHeight="1">
      <c r="P592" s="58"/>
    </row>
    <row r="593" spans="16:16" ht="20.100000000000001" customHeight="1">
      <c r="P593" s="58"/>
    </row>
    <row r="594" spans="16:16" ht="20.100000000000001" customHeight="1">
      <c r="P594" s="58"/>
    </row>
    <row r="595" spans="16:16" ht="20.100000000000001" customHeight="1">
      <c r="P595" s="58"/>
    </row>
    <row r="596" spans="16:16" ht="20.100000000000001" customHeight="1">
      <c r="P596" s="58"/>
    </row>
    <row r="597" spans="16:16" ht="20.100000000000001" customHeight="1">
      <c r="P597" s="58"/>
    </row>
    <row r="598" spans="16:16" ht="20.100000000000001" customHeight="1">
      <c r="P598" s="58"/>
    </row>
    <row r="599" spans="16:16" ht="20.100000000000001" customHeight="1">
      <c r="P599" s="58"/>
    </row>
    <row r="600" spans="16:16" ht="20.100000000000001" customHeight="1">
      <c r="P600" s="58"/>
    </row>
    <row r="601" spans="16:16" ht="20.100000000000001" customHeight="1">
      <c r="P601" s="58"/>
    </row>
    <row r="602" spans="16:16" ht="20.100000000000001" customHeight="1">
      <c r="P602" s="58"/>
    </row>
    <row r="603" spans="16:16" ht="20.100000000000001" customHeight="1">
      <c r="P603" s="58"/>
    </row>
    <row r="604" spans="16:16" ht="20.100000000000001" customHeight="1">
      <c r="P604" s="58"/>
    </row>
    <row r="605" spans="16:16" ht="20.100000000000001" customHeight="1">
      <c r="P605" s="58"/>
    </row>
    <row r="606" spans="16:16" ht="20.100000000000001" customHeight="1">
      <c r="P606" s="58"/>
    </row>
    <row r="607" spans="16:16" ht="20.100000000000001" customHeight="1">
      <c r="P607" s="58"/>
    </row>
    <row r="608" spans="16:16" ht="20.100000000000001" customHeight="1">
      <c r="P608" s="58"/>
    </row>
    <row r="609" spans="16:16" ht="20.100000000000001" customHeight="1">
      <c r="P609" s="58"/>
    </row>
    <row r="610" spans="16:16" ht="20.100000000000001" customHeight="1">
      <c r="P610" s="58"/>
    </row>
    <row r="611" spans="16:16" ht="20.100000000000001" customHeight="1">
      <c r="P611" s="58"/>
    </row>
    <row r="612" spans="16:16" ht="20.100000000000001" customHeight="1">
      <c r="P612" s="58"/>
    </row>
    <row r="613" spans="16:16" ht="20.100000000000001" customHeight="1">
      <c r="P613" s="58"/>
    </row>
    <row r="614" spans="16:16" ht="20.100000000000001" customHeight="1">
      <c r="P614" s="58"/>
    </row>
    <row r="615" spans="16:16" ht="20.100000000000001" customHeight="1">
      <c r="P615" s="58"/>
    </row>
    <row r="616" spans="16:16" ht="20.100000000000001" customHeight="1">
      <c r="P616" s="58"/>
    </row>
    <row r="617" spans="16:16" ht="20.100000000000001" customHeight="1">
      <c r="P617" s="58"/>
    </row>
    <row r="618" spans="16:16" ht="20.100000000000001" customHeight="1">
      <c r="P618" s="58"/>
    </row>
    <row r="619" spans="16:16" ht="20.100000000000001" customHeight="1">
      <c r="P619" s="58"/>
    </row>
    <row r="620" spans="16:16" ht="20.100000000000001" customHeight="1">
      <c r="P620" s="58"/>
    </row>
    <row r="621" spans="16:16" ht="20.100000000000001" customHeight="1">
      <c r="P621" s="58"/>
    </row>
    <row r="622" spans="16:16" ht="20.100000000000001" customHeight="1">
      <c r="P622" s="58"/>
    </row>
    <row r="623" spans="16:16" ht="20.100000000000001" customHeight="1">
      <c r="P623" s="58"/>
    </row>
    <row r="624" spans="16:16" ht="20.100000000000001" customHeight="1">
      <c r="P624" s="58"/>
    </row>
    <row r="625" spans="16:16" ht="20.100000000000001" customHeight="1">
      <c r="P625" s="58"/>
    </row>
    <row r="626" spans="16:16" ht="20.100000000000001" customHeight="1">
      <c r="P626" s="58"/>
    </row>
    <row r="627" spans="16:16" ht="20.100000000000001" customHeight="1">
      <c r="P627" s="58"/>
    </row>
    <row r="628" spans="16:16" ht="20.100000000000001" customHeight="1">
      <c r="P628" s="58"/>
    </row>
    <row r="629" spans="16:16" ht="20.100000000000001" customHeight="1">
      <c r="P629" s="58"/>
    </row>
    <row r="630" spans="16:16" ht="20.100000000000001" customHeight="1">
      <c r="P630" s="58"/>
    </row>
    <row r="631" spans="16:16" ht="20.100000000000001" customHeight="1">
      <c r="P631" s="58"/>
    </row>
    <row r="632" spans="16:16" ht="20.100000000000001" customHeight="1">
      <c r="P632" s="58"/>
    </row>
    <row r="633" spans="16:16" ht="20.100000000000001" customHeight="1">
      <c r="P633" s="58"/>
    </row>
    <row r="634" spans="16:16" ht="20.100000000000001" customHeight="1">
      <c r="P634" s="58"/>
    </row>
    <row r="635" spans="16:16" ht="20.100000000000001" customHeight="1">
      <c r="P635" s="58"/>
    </row>
    <row r="636" spans="16:16" ht="20.100000000000001" customHeight="1">
      <c r="P636" s="58"/>
    </row>
    <row r="637" spans="16:16" ht="20.100000000000001" customHeight="1">
      <c r="P637" s="58"/>
    </row>
    <row r="638" spans="16:16" ht="20.100000000000001" customHeight="1">
      <c r="P638" s="58"/>
    </row>
    <row r="639" spans="16:16" ht="20.100000000000001" customHeight="1">
      <c r="P639" s="58"/>
    </row>
    <row r="640" spans="16:16" ht="20.100000000000001" customHeight="1">
      <c r="P640" s="58"/>
    </row>
    <row r="641" spans="16:16" ht="20.100000000000001" customHeight="1">
      <c r="P641" s="58"/>
    </row>
    <row r="642" spans="16:16" ht="20.100000000000001" customHeight="1">
      <c r="P642" s="58"/>
    </row>
    <row r="643" spans="16:16" ht="20.100000000000001" customHeight="1">
      <c r="P643" s="58"/>
    </row>
    <row r="644" spans="16:16" ht="20.100000000000001" customHeight="1">
      <c r="P644" s="58"/>
    </row>
    <row r="645" spans="16:16" ht="20.100000000000001" customHeight="1">
      <c r="P645" s="58"/>
    </row>
    <row r="646" spans="16:16" ht="20.100000000000001" customHeight="1">
      <c r="P646" s="58"/>
    </row>
    <row r="647" spans="16:16" ht="20.100000000000001" customHeight="1">
      <c r="P647" s="58"/>
    </row>
    <row r="648" spans="16:16" ht="20.100000000000001" customHeight="1">
      <c r="P648" s="58"/>
    </row>
    <row r="649" spans="16:16" ht="20.100000000000001" customHeight="1">
      <c r="P649" s="58"/>
    </row>
    <row r="650" spans="16:16" ht="20.100000000000001" customHeight="1">
      <c r="P650" s="58"/>
    </row>
    <row r="651" spans="16:16" ht="20.100000000000001" customHeight="1">
      <c r="P651" s="58"/>
    </row>
    <row r="652" spans="16:16" ht="20.100000000000001" customHeight="1">
      <c r="P652" s="58"/>
    </row>
    <row r="653" spans="16:16" ht="20.100000000000001" customHeight="1">
      <c r="P653" s="58"/>
    </row>
    <row r="654" spans="16:16" ht="20.100000000000001" customHeight="1">
      <c r="P654" s="58"/>
    </row>
    <row r="655" spans="16:16" ht="20.100000000000001" customHeight="1">
      <c r="P655" s="58"/>
    </row>
    <row r="656" spans="16:16" ht="20.100000000000001" customHeight="1">
      <c r="P656" s="58"/>
    </row>
    <row r="657" spans="16:16" ht="20.100000000000001" customHeight="1">
      <c r="P657" s="58"/>
    </row>
    <row r="658" spans="16:16" ht="20.100000000000001" customHeight="1">
      <c r="P658" s="58"/>
    </row>
    <row r="659" spans="16:16" ht="20.100000000000001" customHeight="1">
      <c r="P659" s="58"/>
    </row>
    <row r="660" spans="16:16" ht="20.100000000000001" customHeight="1">
      <c r="P660" s="58"/>
    </row>
    <row r="661" spans="16:16" ht="20.100000000000001" customHeight="1">
      <c r="P661" s="58"/>
    </row>
    <row r="662" spans="16:16" ht="20.100000000000001" customHeight="1">
      <c r="P662" s="58"/>
    </row>
    <row r="663" spans="16:16" ht="20.100000000000001" customHeight="1">
      <c r="P663" s="58"/>
    </row>
    <row r="664" spans="16:16" ht="20.100000000000001" customHeight="1">
      <c r="P664" s="58"/>
    </row>
    <row r="665" spans="16:16" ht="20.100000000000001" customHeight="1">
      <c r="P665" s="58"/>
    </row>
    <row r="666" spans="16:16" ht="20.100000000000001" customHeight="1">
      <c r="P666" s="58"/>
    </row>
    <row r="667" spans="16:16" ht="20.100000000000001" customHeight="1">
      <c r="P667" s="58"/>
    </row>
    <row r="668" spans="16:16" ht="20.100000000000001" customHeight="1">
      <c r="P668" s="58"/>
    </row>
    <row r="669" spans="16:16" ht="20.100000000000001" customHeight="1">
      <c r="P669" s="58"/>
    </row>
    <row r="670" spans="16:16" ht="20.100000000000001" customHeight="1">
      <c r="P670" s="58"/>
    </row>
    <row r="671" spans="16:16" ht="20.100000000000001" customHeight="1">
      <c r="P671" s="58"/>
    </row>
    <row r="672" spans="16:16" ht="20.100000000000001" customHeight="1">
      <c r="P672" s="58"/>
    </row>
    <row r="673" spans="16:16" ht="20.100000000000001" customHeight="1">
      <c r="P673" s="58"/>
    </row>
    <row r="674" spans="16:16" ht="20.100000000000001" customHeight="1">
      <c r="P674" s="58"/>
    </row>
    <row r="675" spans="16:16" ht="20.100000000000001" customHeight="1">
      <c r="P675" s="58"/>
    </row>
    <row r="676" spans="16:16" ht="20.100000000000001" customHeight="1">
      <c r="P676" s="58"/>
    </row>
    <row r="677" spans="16:16" ht="20.100000000000001" customHeight="1">
      <c r="P677" s="58"/>
    </row>
    <row r="678" spans="16:16" ht="20.100000000000001" customHeight="1">
      <c r="P678" s="58"/>
    </row>
    <row r="679" spans="16:16" ht="20.100000000000001" customHeight="1">
      <c r="P679" s="58"/>
    </row>
    <row r="680" spans="16:16" ht="20.100000000000001" customHeight="1">
      <c r="P680" s="58"/>
    </row>
    <row r="681" spans="16:16" ht="20.100000000000001" customHeight="1">
      <c r="P681" s="58"/>
    </row>
    <row r="682" spans="16:16" ht="20.100000000000001" customHeight="1">
      <c r="P682" s="58"/>
    </row>
    <row r="683" spans="16:16" ht="20.100000000000001" customHeight="1">
      <c r="P683" s="58"/>
    </row>
    <row r="684" spans="16:16" ht="20.100000000000001" customHeight="1">
      <c r="P684" s="58"/>
    </row>
    <row r="685" spans="16:16" ht="20.100000000000001" customHeight="1">
      <c r="P685" s="58"/>
    </row>
    <row r="686" spans="16:16" ht="20.100000000000001" customHeight="1">
      <c r="P686" s="58"/>
    </row>
    <row r="687" spans="16:16" ht="20.100000000000001" customHeight="1">
      <c r="P687" s="58"/>
    </row>
    <row r="688" spans="16:16" ht="20.100000000000001" customHeight="1">
      <c r="P688" s="58"/>
    </row>
    <row r="689" spans="16:16" ht="20.100000000000001" customHeight="1">
      <c r="P689" s="58"/>
    </row>
    <row r="690" spans="16:16" ht="20.100000000000001" customHeight="1">
      <c r="P690" s="58"/>
    </row>
    <row r="691" spans="16:16" ht="20.100000000000001" customHeight="1">
      <c r="P691" s="58"/>
    </row>
    <row r="692" spans="16:16" ht="20.100000000000001" customHeight="1">
      <c r="P692" s="58"/>
    </row>
    <row r="693" spans="16:16" ht="20.100000000000001" customHeight="1">
      <c r="P693" s="58"/>
    </row>
    <row r="694" spans="16:16" ht="20.100000000000001" customHeight="1">
      <c r="P694" s="58"/>
    </row>
    <row r="695" spans="16:16" ht="20.100000000000001" customHeight="1">
      <c r="P695" s="58"/>
    </row>
    <row r="696" spans="16:16" ht="20.100000000000001" customHeight="1">
      <c r="P696" s="58"/>
    </row>
    <row r="697" spans="16:16" ht="20.100000000000001" customHeight="1">
      <c r="P697" s="58"/>
    </row>
    <row r="698" spans="16:16" ht="20.100000000000001" customHeight="1">
      <c r="P698" s="58"/>
    </row>
    <row r="699" spans="16:16" ht="20.100000000000001" customHeight="1">
      <c r="P699" s="58"/>
    </row>
    <row r="700" spans="16:16" ht="20.100000000000001" customHeight="1">
      <c r="P700" s="58"/>
    </row>
    <row r="701" spans="16:16" ht="20.100000000000001" customHeight="1">
      <c r="P701" s="58"/>
    </row>
    <row r="702" spans="16:16" ht="20.100000000000001" customHeight="1">
      <c r="P702" s="58"/>
    </row>
    <row r="703" spans="16:16" ht="20.100000000000001" customHeight="1">
      <c r="P703" s="58"/>
    </row>
    <row r="704" spans="16:16" ht="20.100000000000001" customHeight="1">
      <c r="P704" s="58"/>
    </row>
    <row r="705" spans="16:16" ht="20.100000000000001" customHeight="1">
      <c r="P705" s="58"/>
    </row>
    <row r="706" spans="16:16" ht="20.100000000000001" customHeight="1">
      <c r="P706" s="58"/>
    </row>
    <row r="707" spans="16:16" ht="20.100000000000001" customHeight="1">
      <c r="P707" s="58"/>
    </row>
    <row r="708" spans="16:16" ht="20.100000000000001" customHeight="1">
      <c r="P708" s="58"/>
    </row>
    <row r="709" spans="16:16" ht="20.100000000000001" customHeight="1">
      <c r="P709" s="58"/>
    </row>
    <row r="710" spans="16:16" ht="20.100000000000001" customHeight="1">
      <c r="P710" s="58"/>
    </row>
    <row r="711" spans="16:16" ht="20.100000000000001" customHeight="1">
      <c r="P711" s="58"/>
    </row>
    <row r="712" spans="16:16" ht="20.100000000000001" customHeight="1">
      <c r="P712" s="58"/>
    </row>
    <row r="713" spans="16:16" ht="20.100000000000001" customHeight="1">
      <c r="P713" s="58"/>
    </row>
    <row r="714" spans="16:16" ht="20.100000000000001" customHeight="1">
      <c r="P714" s="58"/>
    </row>
    <row r="715" spans="16:16" ht="20.100000000000001" customHeight="1">
      <c r="P715" s="58"/>
    </row>
    <row r="716" spans="16:16" ht="20.100000000000001" customHeight="1">
      <c r="P716" s="58"/>
    </row>
    <row r="717" spans="16:16" ht="20.100000000000001" customHeight="1">
      <c r="P717" s="58"/>
    </row>
    <row r="718" spans="16:16" ht="20.100000000000001" customHeight="1">
      <c r="P718" s="58"/>
    </row>
    <row r="719" spans="16:16" ht="20.100000000000001" customHeight="1">
      <c r="P719" s="58"/>
    </row>
    <row r="720" spans="16:16" ht="20.100000000000001" customHeight="1">
      <c r="P720" s="58"/>
    </row>
    <row r="721" spans="16:16" ht="20.100000000000001" customHeight="1">
      <c r="P721" s="58"/>
    </row>
    <row r="722" spans="16:16" ht="20.100000000000001" customHeight="1">
      <c r="P722" s="58"/>
    </row>
    <row r="723" spans="16:16" ht="20.100000000000001" customHeight="1">
      <c r="P723" s="58"/>
    </row>
    <row r="724" spans="16:16" ht="20.100000000000001" customHeight="1">
      <c r="P724" s="58"/>
    </row>
    <row r="725" spans="16:16" ht="20.100000000000001" customHeight="1">
      <c r="P725" s="58"/>
    </row>
    <row r="726" spans="16:16" ht="20.100000000000001" customHeight="1">
      <c r="P726" s="58"/>
    </row>
    <row r="727" spans="16:16" ht="20.100000000000001" customHeight="1">
      <c r="P727" s="58"/>
    </row>
    <row r="728" spans="16:16" ht="20.100000000000001" customHeight="1">
      <c r="P728" s="58"/>
    </row>
    <row r="729" spans="16:16" ht="20.100000000000001" customHeight="1">
      <c r="P729" s="58"/>
    </row>
    <row r="730" spans="16:16" ht="20.100000000000001" customHeight="1">
      <c r="P730" s="58"/>
    </row>
    <row r="731" spans="16:16" ht="20.100000000000001" customHeight="1">
      <c r="P731" s="58"/>
    </row>
    <row r="732" spans="16:16" ht="20.100000000000001" customHeight="1">
      <c r="P732" s="58"/>
    </row>
    <row r="733" spans="16:16" ht="20.100000000000001" customHeight="1">
      <c r="P733" s="58"/>
    </row>
    <row r="734" spans="16:16" ht="20.100000000000001" customHeight="1">
      <c r="P734" s="58"/>
    </row>
    <row r="735" spans="16:16" ht="20.100000000000001" customHeight="1">
      <c r="P735" s="59"/>
    </row>
    <row r="736" spans="16:16" ht="20.100000000000001" customHeight="1">
      <c r="P736" s="59"/>
    </row>
  </sheetData>
  <sheetProtection selectLockedCells="1" selectUnlockedCells="1"/>
  <mergeCells count="31">
    <mergeCell ref="A2:Q2"/>
    <mergeCell ref="A4:A6"/>
    <mergeCell ref="C4:E4"/>
    <mergeCell ref="F4:H4"/>
    <mergeCell ref="P4:Q4"/>
    <mergeCell ref="C5:D5"/>
    <mergeCell ref="E5:E6"/>
    <mergeCell ref="F5:G5"/>
    <mergeCell ref="I4:K4"/>
    <mergeCell ref="L4:N4"/>
    <mergeCell ref="H5:H6"/>
    <mergeCell ref="K5:K6"/>
    <mergeCell ref="N5:N6"/>
    <mergeCell ref="P5:Q5"/>
    <mergeCell ref="R7:Y7"/>
    <mergeCell ref="R4:S4"/>
    <mergeCell ref="T4:U4"/>
    <mergeCell ref="V4:W4"/>
    <mergeCell ref="X4:Y4"/>
    <mergeCell ref="R5:S5"/>
    <mergeCell ref="T5:U5"/>
    <mergeCell ref="AA3:AG3"/>
    <mergeCell ref="Z4:AA4"/>
    <mergeCell ref="AB4:AC4"/>
    <mergeCell ref="AD4:AE4"/>
    <mergeCell ref="AF4:AG4"/>
    <mergeCell ref="AH7:AO7"/>
    <mergeCell ref="AH4:AI4"/>
    <mergeCell ref="AJ4:AK4"/>
    <mergeCell ref="AL4:AM4"/>
    <mergeCell ref="AN4:AO4"/>
  </mergeCells>
  <conditionalFormatting sqref="C7:Y299 Z296:AO296 Z275:AO275 Z95:AO95 Z100:AO100 Z103:AO103 Z106:AO106 Z109:AO109 Z112:AO112 Z115:AO115 Z119:AO119 Z124:AO124 Z127:AO127 Z136:AO137 Z141:AO141 Z144:AO144 Z148:AO148 Z158:AO158 Z162:AO162 Z166:AO166 Z170:AO170 Z176:AO176 Z181:AO181 Z186:AO187 Z189:AO189 Z193:AO193 Z197:AO197 Z207:AO207 Z211:AO211 Z215:AO215 Z219:AO219 Z223:AO223 Z225:AO225 Z227:AO227 Y230:AO230 Z237:AO237 Z240:AO240 Z242:AO242 Z250:AO250 Z255:AO255 Z258:AO258 Z262:AO262 Z264:AO264 Z267:AO267 Y271:AO271 Z273:AO273 Z10:AO10 Z13:AO13 Z16:AO16 Z19:AO19 Z27:AO27 Z31:AO31 Z35:AO35 Z38:AO38 Z41:AO41 Z45:AO45 Z51:AO51 Z54:AO54 V58:AO58 Z61:AO61 Z64:AO64 Z67:AO67 Z70:AO70 Z73:AO73 X77:AO77 Z81:AO81 X84:AO84 X87:AO87 Z91:AO91 Z298:AO299 AH7:AO7">
    <cfRule type="containsText" dxfId="0" priority="2" operator="containsText" text="00.000">
      <formula>NOT(ISERROR(SEARCH("00.000",C7)))</formula>
    </cfRule>
  </conditionalFormatting>
  <printOptions horizontalCentered="1"/>
  <pageMargins left="0" right="0" top="0.5" bottom="0.5" header="0.31496062992126" footer="0.31496062992126"/>
  <pageSetup paperSize="9" scale="38" orientation="landscape" r:id="rId1"/>
  <rowBreaks count="3" manualBreakCount="3">
    <brk id="137" max="46" man="1"/>
    <brk id="187" max="46" man="1"/>
    <brk id="239" max="46" man="1"/>
  </rowBreaks>
  <colBreaks count="1" manualBreakCount="1">
    <brk id="14" max="2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Q19"/>
  <sheetViews>
    <sheetView workbookViewId="0">
      <selection activeCell="P2" sqref="P2"/>
    </sheetView>
  </sheetViews>
  <sheetFormatPr defaultRowHeight="15"/>
  <cols>
    <col min="1" max="1" width="41.85546875" customWidth="1"/>
  </cols>
  <sheetData>
    <row r="2" spans="1:17" ht="18.75">
      <c r="A2" s="55"/>
      <c r="B2" s="55"/>
      <c r="P2" s="75" t="s">
        <v>285</v>
      </c>
    </row>
    <row r="3" spans="1:17">
      <c r="A3" s="67"/>
      <c r="B3" s="99" t="s">
        <v>233</v>
      </c>
      <c r="C3" s="99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>
      <c r="A4" s="67"/>
      <c r="B4" s="67" t="s">
        <v>273</v>
      </c>
      <c r="C4" s="67"/>
      <c r="D4" s="67"/>
      <c r="E4" s="67"/>
      <c r="F4" s="70" t="s">
        <v>284</v>
      </c>
      <c r="G4" s="67"/>
      <c r="H4" s="70" t="s">
        <v>282</v>
      </c>
      <c r="I4" s="67"/>
      <c r="J4" s="100" t="s">
        <v>277</v>
      </c>
      <c r="K4" s="100"/>
      <c r="L4" s="100" t="s">
        <v>278</v>
      </c>
      <c r="M4" s="100"/>
      <c r="N4" s="100" t="s">
        <v>279</v>
      </c>
      <c r="O4" s="100"/>
      <c r="P4" s="100" t="s">
        <v>280</v>
      </c>
      <c r="Q4" s="100"/>
    </row>
    <row r="5" spans="1:17">
      <c r="A5" s="67"/>
      <c r="B5" s="101" t="s">
        <v>249</v>
      </c>
      <c r="C5" s="101"/>
      <c r="D5" s="70" t="s">
        <v>276</v>
      </c>
      <c r="E5" s="67"/>
      <c r="F5" s="101" t="s">
        <v>249</v>
      </c>
      <c r="G5" s="101"/>
      <c r="H5" s="101" t="s">
        <v>249</v>
      </c>
      <c r="I5" s="101"/>
      <c r="J5" s="67"/>
      <c r="K5" s="67"/>
      <c r="L5" s="67"/>
      <c r="M5" s="67"/>
      <c r="N5" s="67"/>
      <c r="O5" s="67"/>
      <c r="P5" s="67"/>
      <c r="Q5" s="67"/>
    </row>
    <row r="6" spans="1:17">
      <c r="A6" s="67" t="s">
        <v>283</v>
      </c>
      <c r="B6" s="67" t="s">
        <v>250</v>
      </c>
      <c r="C6" s="67" t="s">
        <v>251</v>
      </c>
      <c r="D6" s="67" t="s">
        <v>250</v>
      </c>
      <c r="E6" s="67" t="s">
        <v>251</v>
      </c>
      <c r="F6" s="67" t="s">
        <v>250</v>
      </c>
      <c r="G6" s="67" t="s">
        <v>251</v>
      </c>
      <c r="H6" s="67" t="s">
        <v>250</v>
      </c>
      <c r="I6" s="67" t="s">
        <v>251</v>
      </c>
      <c r="J6" s="67" t="s">
        <v>250</v>
      </c>
      <c r="K6" s="67" t="s">
        <v>251</v>
      </c>
      <c r="L6" s="67" t="s">
        <v>250</v>
      </c>
      <c r="M6" s="67" t="s">
        <v>251</v>
      </c>
      <c r="N6" s="67" t="s">
        <v>250</v>
      </c>
      <c r="O6" s="67" t="s">
        <v>251</v>
      </c>
      <c r="P6" s="67" t="s">
        <v>250</v>
      </c>
      <c r="Q6" s="67" t="s">
        <v>251</v>
      </c>
    </row>
    <row r="7" spans="1:17" ht="18.75">
      <c r="A7" s="20" t="s">
        <v>221</v>
      </c>
      <c r="B7" s="71">
        <v>55</v>
      </c>
      <c r="C7" s="71">
        <v>56.88</v>
      </c>
      <c r="D7" s="71">
        <f>ROUND(B7*56.82%,2)</f>
        <v>31.25</v>
      </c>
      <c r="E7" s="71">
        <f>ROUND(C7*40%,2)</f>
        <v>22.75</v>
      </c>
      <c r="F7" s="71">
        <v>101.7</v>
      </c>
      <c r="G7" s="71">
        <v>17</v>
      </c>
      <c r="H7" s="71">
        <f>ROUND(F7*56.82%,2)</f>
        <v>57.79</v>
      </c>
      <c r="I7" s="71">
        <f>ROUND(G7*40%,2)</f>
        <v>6.8</v>
      </c>
      <c r="J7" s="71"/>
      <c r="K7" s="71"/>
      <c r="L7" s="71"/>
      <c r="M7" s="71"/>
      <c r="N7" s="71"/>
      <c r="O7" s="71"/>
      <c r="P7" s="71"/>
      <c r="Q7" s="71"/>
    </row>
    <row r="8" spans="1:17" ht="18.75">
      <c r="A8" s="20" t="s">
        <v>222</v>
      </c>
      <c r="B8" s="71">
        <v>55</v>
      </c>
      <c r="C8" s="71">
        <v>56.88</v>
      </c>
      <c r="D8" s="71">
        <f t="shared" ref="D8:D18" si="0">ROUND(B8*56.82%,2)</f>
        <v>31.25</v>
      </c>
      <c r="E8" s="71">
        <f t="shared" ref="E8:E16" si="1">ROUND(C8*40%,2)</f>
        <v>22.75</v>
      </c>
      <c r="F8" s="71">
        <v>164</v>
      </c>
      <c r="G8" s="71">
        <v>19.8</v>
      </c>
      <c r="H8" s="71">
        <f t="shared" ref="H8:H18" si="2">ROUND(F8*56.82%,2)</f>
        <v>93.18</v>
      </c>
      <c r="I8" s="71">
        <f t="shared" ref="I8:I18" si="3">ROUND(G8*40%,2)</f>
        <v>7.92</v>
      </c>
      <c r="J8" s="71"/>
      <c r="K8" s="71"/>
      <c r="L8" s="71"/>
      <c r="M8" s="71"/>
      <c r="N8" s="71"/>
      <c r="O8" s="71"/>
      <c r="P8" s="71"/>
      <c r="Q8" s="71"/>
    </row>
    <row r="9" spans="1:17" ht="18.75">
      <c r="A9" s="20" t="s">
        <v>223</v>
      </c>
      <c r="B9" s="71">
        <v>55</v>
      </c>
      <c r="C9" s="71">
        <v>56.88</v>
      </c>
      <c r="D9" s="71">
        <f t="shared" si="0"/>
        <v>31.25</v>
      </c>
      <c r="E9" s="71">
        <f t="shared" si="1"/>
        <v>22.75</v>
      </c>
      <c r="F9" s="71">
        <v>105</v>
      </c>
      <c r="G9" s="71">
        <v>39.6</v>
      </c>
      <c r="H9" s="71">
        <f t="shared" si="2"/>
        <v>59.66</v>
      </c>
      <c r="I9" s="71">
        <f t="shared" si="3"/>
        <v>15.84</v>
      </c>
      <c r="J9" s="71"/>
      <c r="K9" s="71"/>
      <c r="L9" s="71"/>
      <c r="M9" s="71"/>
      <c r="N9" s="71"/>
      <c r="O9" s="71"/>
      <c r="P9" s="71"/>
      <c r="Q9" s="71"/>
    </row>
    <row r="10" spans="1:17" ht="18.75">
      <c r="A10" s="20" t="s">
        <v>224</v>
      </c>
      <c r="B10" s="71">
        <v>55</v>
      </c>
      <c r="C10" s="71">
        <v>56.88</v>
      </c>
      <c r="D10" s="71">
        <f t="shared" si="0"/>
        <v>31.25</v>
      </c>
      <c r="E10" s="71">
        <f t="shared" si="1"/>
        <v>22.75</v>
      </c>
      <c r="F10" s="71">
        <v>47</v>
      </c>
      <c r="G10" s="71">
        <v>14.5</v>
      </c>
      <c r="H10" s="71">
        <f t="shared" si="2"/>
        <v>26.71</v>
      </c>
      <c r="I10" s="71">
        <f t="shared" si="3"/>
        <v>5.8</v>
      </c>
      <c r="J10" s="71"/>
      <c r="K10" s="71"/>
      <c r="L10" s="71"/>
      <c r="M10" s="71"/>
      <c r="N10" s="71">
        <v>15</v>
      </c>
      <c r="O10" s="71">
        <v>13.5</v>
      </c>
      <c r="P10" s="71">
        <f>ROUND(N10*56.82%,2)</f>
        <v>8.52</v>
      </c>
      <c r="Q10" s="71">
        <f>ROUND(O10*40%,2)</f>
        <v>5.4</v>
      </c>
    </row>
    <row r="11" spans="1:17" ht="18.75">
      <c r="A11" s="20" t="s">
        <v>225</v>
      </c>
      <c r="B11" s="71">
        <v>49.5</v>
      </c>
      <c r="C11" s="71">
        <v>51.18</v>
      </c>
      <c r="D11" s="71">
        <f t="shared" si="0"/>
        <v>28.13</v>
      </c>
      <c r="E11" s="71">
        <f t="shared" si="1"/>
        <v>20.47</v>
      </c>
      <c r="F11" s="71">
        <v>61</v>
      </c>
      <c r="G11" s="71">
        <v>17.75</v>
      </c>
      <c r="H11" s="71">
        <f t="shared" si="2"/>
        <v>34.659999999999997</v>
      </c>
      <c r="I11" s="71">
        <f t="shared" si="3"/>
        <v>7.1</v>
      </c>
      <c r="J11" s="71"/>
      <c r="K11" s="71"/>
      <c r="L11" s="71"/>
      <c r="M11" s="71"/>
      <c r="N11" s="71"/>
      <c r="O11" s="71"/>
      <c r="P11" s="71">
        <f t="shared" ref="P11:P18" si="4">ROUND(N11*56.82%,2)</f>
        <v>0</v>
      </c>
      <c r="Q11" s="71">
        <f t="shared" ref="Q11:Q18" si="5">ROUND(O11*40%,2)</f>
        <v>0</v>
      </c>
    </row>
    <row r="12" spans="1:17" ht="18.75">
      <c r="A12" s="34" t="s">
        <v>226</v>
      </c>
      <c r="B12" s="71">
        <v>27.5</v>
      </c>
      <c r="C12" s="71">
        <v>28.38</v>
      </c>
      <c r="D12" s="71">
        <f t="shared" si="0"/>
        <v>15.63</v>
      </c>
      <c r="E12" s="71">
        <f t="shared" si="1"/>
        <v>11.35</v>
      </c>
      <c r="F12" s="71">
        <v>12</v>
      </c>
      <c r="G12" s="71">
        <v>0</v>
      </c>
      <c r="H12" s="71">
        <f t="shared" si="2"/>
        <v>6.82</v>
      </c>
      <c r="I12" s="71">
        <f t="shared" si="3"/>
        <v>0</v>
      </c>
      <c r="J12" s="71">
        <v>10</v>
      </c>
      <c r="K12" s="71">
        <v>13</v>
      </c>
      <c r="L12" s="71">
        <f>ROUND(J12*56.82%,2)+0.01</f>
        <v>5.6899999999999995</v>
      </c>
      <c r="M12" s="71">
        <f>ROUND(K12*40%,2)</f>
        <v>5.2</v>
      </c>
      <c r="N12" s="71"/>
      <c r="O12" s="71"/>
      <c r="P12" s="71">
        <f t="shared" si="4"/>
        <v>0</v>
      </c>
      <c r="Q12" s="71">
        <f t="shared" si="5"/>
        <v>0</v>
      </c>
    </row>
    <row r="13" spans="1:17" ht="18.75">
      <c r="A13" s="20" t="s">
        <v>227</v>
      </c>
      <c r="B13" s="71">
        <v>33</v>
      </c>
      <c r="C13" s="71">
        <v>34.08</v>
      </c>
      <c r="D13" s="71">
        <f t="shared" si="0"/>
        <v>18.75</v>
      </c>
      <c r="E13" s="71">
        <f t="shared" si="1"/>
        <v>13.63</v>
      </c>
      <c r="F13" s="71">
        <v>14.5</v>
      </c>
      <c r="G13" s="71">
        <v>0</v>
      </c>
      <c r="H13" s="71">
        <f t="shared" si="2"/>
        <v>8.24</v>
      </c>
      <c r="I13" s="71">
        <f t="shared" si="3"/>
        <v>0</v>
      </c>
      <c r="J13" s="71">
        <v>20</v>
      </c>
      <c r="K13" s="71">
        <v>17</v>
      </c>
      <c r="L13" s="71">
        <f>ROUND(J13*56.82%,2)</f>
        <v>11.36</v>
      </c>
      <c r="M13" s="71">
        <f>ROUND(K13*40%,2)</f>
        <v>6.8</v>
      </c>
      <c r="N13" s="71"/>
      <c r="O13" s="71"/>
      <c r="P13" s="71">
        <f t="shared" si="4"/>
        <v>0</v>
      </c>
      <c r="Q13" s="71">
        <f t="shared" si="5"/>
        <v>0</v>
      </c>
    </row>
    <row r="14" spans="1:17" ht="18.75">
      <c r="A14" s="20" t="s">
        <v>228</v>
      </c>
      <c r="B14" s="71">
        <v>66</v>
      </c>
      <c r="C14" s="71">
        <v>68.290000000000006</v>
      </c>
      <c r="D14" s="71">
        <f t="shared" si="0"/>
        <v>37.5</v>
      </c>
      <c r="E14" s="71">
        <f t="shared" si="1"/>
        <v>27.32</v>
      </c>
      <c r="F14" s="71">
        <v>48</v>
      </c>
      <c r="G14" s="71">
        <v>9.5</v>
      </c>
      <c r="H14" s="71">
        <f t="shared" si="2"/>
        <v>27.27</v>
      </c>
      <c r="I14" s="71">
        <f t="shared" si="3"/>
        <v>3.8</v>
      </c>
      <c r="J14" s="71"/>
      <c r="K14" s="71"/>
      <c r="L14" s="71"/>
      <c r="M14" s="71"/>
      <c r="N14" s="71"/>
      <c r="O14" s="71"/>
      <c r="P14" s="71">
        <f t="shared" si="4"/>
        <v>0</v>
      </c>
      <c r="Q14" s="71">
        <f t="shared" si="5"/>
        <v>0</v>
      </c>
    </row>
    <row r="15" spans="1:17" ht="18.75">
      <c r="A15" s="20" t="s">
        <v>229</v>
      </c>
      <c r="B15" s="71">
        <v>66</v>
      </c>
      <c r="C15" s="71">
        <v>68.290000000000006</v>
      </c>
      <c r="D15" s="71">
        <f t="shared" si="0"/>
        <v>37.5</v>
      </c>
      <c r="E15" s="71">
        <f t="shared" si="1"/>
        <v>27.32</v>
      </c>
      <c r="F15" s="71">
        <v>87.5</v>
      </c>
      <c r="G15" s="71">
        <v>9.9499999999999993</v>
      </c>
      <c r="H15" s="71">
        <f t="shared" si="2"/>
        <v>49.72</v>
      </c>
      <c r="I15" s="71">
        <f t="shared" si="3"/>
        <v>3.98</v>
      </c>
      <c r="J15" s="71"/>
      <c r="K15" s="71"/>
      <c r="L15" s="71"/>
      <c r="M15" s="71"/>
      <c r="N15" s="71">
        <v>15</v>
      </c>
      <c r="O15" s="71">
        <v>8.5</v>
      </c>
      <c r="P15" s="71">
        <f>ROUND(N15*56.82%,2)+0.01</f>
        <v>8.5299999999999994</v>
      </c>
      <c r="Q15" s="71">
        <f t="shared" si="5"/>
        <v>3.4</v>
      </c>
    </row>
    <row r="16" spans="1:17" ht="18.75">
      <c r="A16" s="20" t="s">
        <v>230</v>
      </c>
      <c r="B16" s="71">
        <v>55</v>
      </c>
      <c r="C16" s="71">
        <v>56.88</v>
      </c>
      <c r="D16" s="71">
        <f t="shared" si="0"/>
        <v>31.25</v>
      </c>
      <c r="E16" s="71">
        <f t="shared" si="1"/>
        <v>22.75</v>
      </c>
      <c r="F16" s="71">
        <v>77</v>
      </c>
      <c r="G16" s="71">
        <v>40.700000000000003</v>
      </c>
      <c r="H16" s="71">
        <f t="shared" si="2"/>
        <v>43.75</v>
      </c>
      <c r="I16" s="71">
        <f t="shared" si="3"/>
        <v>16.28</v>
      </c>
      <c r="J16" s="71"/>
      <c r="K16" s="71"/>
      <c r="L16" s="71"/>
      <c r="M16" s="71"/>
      <c r="N16" s="71"/>
      <c r="O16" s="71"/>
      <c r="P16" s="71">
        <f t="shared" si="4"/>
        <v>0</v>
      </c>
      <c r="Q16" s="71">
        <f t="shared" si="5"/>
        <v>0</v>
      </c>
    </row>
    <row r="17" spans="1:17" ht="18.75">
      <c r="A17" s="20" t="s">
        <v>231</v>
      </c>
      <c r="B17" s="71">
        <v>33</v>
      </c>
      <c r="C17" s="71">
        <v>34.08</v>
      </c>
      <c r="D17" s="71">
        <f t="shared" si="0"/>
        <v>18.75</v>
      </c>
      <c r="E17" s="71">
        <f>ROUND(C17*40%,2)+0.01</f>
        <v>13.64</v>
      </c>
      <c r="F17" s="71">
        <v>51</v>
      </c>
      <c r="G17" s="71">
        <v>12.5</v>
      </c>
      <c r="H17" s="71">
        <f t="shared" si="2"/>
        <v>28.98</v>
      </c>
      <c r="I17" s="71">
        <f t="shared" si="3"/>
        <v>5</v>
      </c>
      <c r="J17" s="71"/>
      <c r="K17" s="71"/>
      <c r="L17" s="71"/>
      <c r="M17" s="71"/>
      <c r="N17" s="71"/>
      <c r="O17" s="71"/>
      <c r="P17" s="71">
        <f t="shared" si="4"/>
        <v>0</v>
      </c>
      <c r="Q17" s="71">
        <f t="shared" si="5"/>
        <v>0</v>
      </c>
    </row>
    <row r="18" spans="1:17" ht="18.75">
      <c r="A18" s="20" t="s">
        <v>274</v>
      </c>
      <c r="B18" s="71">
        <v>9</v>
      </c>
      <c r="C18" s="71"/>
      <c r="D18" s="71">
        <f t="shared" si="0"/>
        <v>5.1100000000000003</v>
      </c>
      <c r="E18" s="71"/>
      <c r="F18" s="71"/>
      <c r="G18" s="71"/>
      <c r="H18" s="71">
        <f t="shared" si="2"/>
        <v>0</v>
      </c>
      <c r="I18" s="71">
        <f t="shared" si="3"/>
        <v>0</v>
      </c>
      <c r="J18" s="71"/>
      <c r="K18" s="71"/>
      <c r="L18" s="71"/>
      <c r="M18" s="71"/>
      <c r="N18" s="71"/>
      <c r="O18" s="71"/>
      <c r="P18" s="71">
        <f t="shared" si="4"/>
        <v>0</v>
      </c>
      <c r="Q18" s="71">
        <f t="shared" si="5"/>
        <v>0</v>
      </c>
    </row>
    <row r="19" spans="1:17">
      <c r="A19" s="82" t="s">
        <v>264</v>
      </c>
      <c r="B19" s="81">
        <f>SUM(B7:B18)</f>
        <v>559</v>
      </c>
      <c r="C19" s="81">
        <f t="shared" ref="C19:G19" si="6">SUM(C7:C18)</f>
        <v>568.70000000000005</v>
      </c>
      <c r="D19" s="81">
        <f t="shared" si="6"/>
        <v>317.62</v>
      </c>
      <c r="E19" s="81">
        <f t="shared" si="6"/>
        <v>227.47999999999996</v>
      </c>
      <c r="F19" s="81">
        <f t="shared" si="6"/>
        <v>768.7</v>
      </c>
      <c r="G19" s="81">
        <f t="shared" si="6"/>
        <v>181.3</v>
      </c>
      <c r="H19" s="81">
        <f t="shared" ref="H19" si="7">SUM(H7:H18)</f>
        <v>436.78</v>
      </c>
      <c r="I19" s="81">
        <f t="shared" ref="I19" si="8">SUM(I7:I18)</f>
        <v>72.52</v>
      </c>
      <c r="J19" s="81">
        <f t="shared" ref="J19:K19" si="9">SUM(J7:J18)</f>
        <v>30</v>
      </c>
      <c r="K19" s="81">
        <f t="shared" si="9"/>
        <v>30</v>
      </c>
      <c r="L19" s="81">
        <f t="shared" ref="L19" si="10">SUM(L7:L18)</f>
        <v>17.049999999999997</v>
      </c>
      <c r="M19" s="81">
        <f t="shared" ref="M19" si="11">SUM(M7:M18)</f>
        <v>12</v>
      </c>
      <c r="N19" s="81">
        <f t="shared" ref="N19" si="12">SUM(N7:N18)</f>
        <v>30</v>
      </c>
      <c r="O19" s="81">
        <f t="shared" ref="O19" si="13">SUM(O7:O18)</f>
        <v>22</v>
      </c>
      <c r="P19" s="81">
        <f t="shared" ref="P19" si="14">SUM(P7:P18)</f>
        <v>17.049999999999997</v>
      </c>
      <c r="Q19" s="81">
        <f t="shared" ref="Q19" si="15">SUM(Q7:Q18)</f>
        <v>8.8000000000000007</v>
      </c>
    </row>
  </sheetData>
  <mergeCells count="8">
    <mergeCell ref="B5:C5"/>
    <mergeCell ref="F5:G5"/>
    <mergeCell ref="H5:I5"/>
    <mergeCell ref="B3:C3"/>
    <mergeCell ref="J4:K4"/>
    <mergeCell ref="L4:M4"/>
    <mergeCell ref="N4:O4"/>
    <mergeCell ref="P4:Q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C20" sqref="C20:H20"/>
    </sheetView>
  </sheetViews>
  <sheetFormatPr defaultRowHeight="15"/>
  <cols>
    <col min="2" max="2" width="50" customWidth="1"/>
  </cols>
  <sheetData>
    <row r="1" spans="1:8">
      <c r="H1" t="s">
        <v>287</v>
      </c>
    </row>
    <row r="2" spans="1:8">
      <c r="A2" s="106"/>
      <c r="B2" s="67"/>
      <c r="C2" s="67"/>
      <c r="D2" s="67"/>
      <c r="E2" s="70" t="s">
        <v>275</v>
      </c>
      <c r="F2" s="67"/>
      <c r="G2" s="102" t="s">
        <v>286</v>
      </c>
      <c r="H2" s="103"/>
    </row>
    <row r="3" spans="1:8">
      <c r="A3" s="106"/>
      <c r="B3" s="67"/>
      <c r="C3" s="67"/>
      <c r="D3" s="67"/>
      <c r="E3" s="67" t="s">
        <v>268</v>
      </c>
      <c r="F3" s="67"/>
      <c r="G3" s="67"/>
      <c r="H3" s="67"/>
    </row>
    <row r="4" spans="1:8">
      <c r="A4" s="106"/>
      <c r="B4" s="67"/>
      <c r="C4" s="67"/>
      <c r="D4" s="67"/>
      <c r="E4" s="67" t="s">
        <v>269</v>
      </c>
      <c r="F4" s="67" t="s">
        <v>270</v>
      </c>
      <c r="G4" s="67" t="s">
        <v>269</v>
      </c>
      <c r="H4" s="67" t="s">
        <v>270</v>
      </c>
    </row>
    <row r="5" spans="1:8">
      <c r="A5" s="80">
        <v>1</v>
      </c>
      <c r="B5" s="70" t="s">
        <v>262</v>
      </c>
      <c r="C5" s="71">
        <v>4200</v>
      </c>
      <c r="D5" s="71">
        <v>2160</v>
      </c>
      <c r="E5" s="71"/>
      <c r="F5" s="71"/>
      <c r="G5" s="71"/>
      <c r="H5" s="71"/>
    </row>
    <row r="6" spans="1:8">
      <c r="A6" s="80">
        <v>2</v>
      </c>
      <c r="B6" s="70" t="s">
        <v>252</v>
      </c>
      <c r="C6" s="71">
        <v>500</v>
      </c>
      <c r="D6" s="71">
        <v>30</v>
      </c>
      <c r="E6" s="71"/>
      <c r="F6" s="71"/>
      <c r="G6" s="71"/>
      <c r="H6" s="71"/>
    </row>
    <row r="7" spans="1:8">
      <c r="A7" s="80">
        <v>3</v>
      </c>
      <c r="B7" s="70" t="s">
        <v>253</v>
      </c>
      <c r="C7" s="71">
        <v>5500</v>
      </c>
      <c r="D7" s="71">
        <v>20</v>
      </c>
      <c r="E7" s="71"/>
      <c r="F7" s="71"/>
      <c r="G7" s="71"/>
      <c r="H7" s="71"/>
    </row>
    <row r="8" spans="1:8">
      <c r="A8" s="80">
        <v>4</v>
      </c>
      <c r="B8" s="70" t="s">
        <v>254</v>
      </c>
      <c r="C8" s="71">
        <v>400</v>
      </c>
      <c r="D8" s="71">
        <v>0</v>
      </c>
      <c r="E8" s="71"/>
      <c r="F8" s="71"/>
      <c r="G8" s="71"/>
      <c r="H8" s="71"/>
    </row>
    <row r="9" spans="1:8">
      <c r="A9" s="80">
        <v>5</v>
      </c>
      <c r="B9" s="70" t="s">
        <v>255</v>
      </c>
      <c r="C9" s="71">
        <v>500</v>
      </c>
      <c r="D9" s="71">
        <v>0</v>
      </c>
      <c r="E9" s="71"/>
      <c r="F9" s="71"/>
      <c r="G9" s="71"/>
      <c r="H9" s="71"/>
    </row>
    <row r="10" spans="1:8">
      <c r="A10" s="80">
        <v>6</v>
      </c>
      <c r="B10" s="70" t="s">
        <v>256</v>
      </c>
      <c r="C10" s="71">
        <v>3400</v>
      </c>
      <c r="D10" s="71">
        <v>0</v>
      </c>
      <c r="E10" s="71"/>
      <c r="F10" s="71"/>
      <c r="G10" s="71"/>
      <c r="H10" s="71"/>
    </row>
    <row r="11" spans="1:8">
      <c r="A11" s="80">
        <v>7</v>
      </c>
      <c r="B11" s="70" t="s">
        <v>263</v>
      </c>
      <c r="C11" s="71">
        <v>50</v>
      </c>
      <c r="D11" s="71">
        <v>0</v>
      </c>
      <c r="E11" s="71"/>
      <c r="F11" s="71"/>
      <c r="G11" s="71"/>
      <c r="H11" s="71"/>
    </row>
    <row r="12" spans="1:8">
      <c r="A12" s="80">
        <v>8</v>
      </c>
      <c r="B12" s="70" t="s">
        <v>257</v>
      </c>
      <c r="C12" s="71">
        <v>350</v>
      </c>
      <c r="D12" s="71">
        <v>0</v>
      </c>
      <c r="E12" s="71"/>
      <c r="F12" s="71"/>
      <c r="G12" s="71"/>
      <c r="H12" s="71"/>
    </row>
    <row r="13" spans="1:8">
      <c r="A13" s="80">
        <v>9</v>
      </c>
      <c r="B13" s="70" t="s">
        <v>266</v>
      </c>
      <c r="C13" s="71">
        <v>1743</v>
      </c>
      <c r="D13" s="71">
        <v>40</v>
      </c>
      <c r="E13" s="71"/>
      <c r="F13" s="71"/>
      <c r="G13" s="71"/>
      <c r="H13" s="71"/>
    </row>
    <row r="14" spans="1:8">
      <c r="A14" s="80">
        <v>10</v>
      </c>
      <c r="B14" s="70" t="s">
        <v>262</v>
      </c>
      <c r="C14" s="71">
        <f>SUM(C5:C13)</f>
        <v>16643</v>
      </c>
      <c r="D14" s="71">
        <f>SUM(D5:D13)</f>
        <v>2250</v>
      </c>
      <c r="E14" s="105">
        <f>3647.6+25</f>
        <v>3672.6</v>
      </c>
      <c r="F14" s="105">
        <v>112.5</v>
      </c>
      <c r="G14" s="71">
        <v>3725</v>
      </c>
      <c r="H14" s="71">
        <f>ROUND(D14*25%,2)-10</f>
        <v>552.5</v>
      </c>
    </row>
    <row r="15" spans="1:8">
      <c r="A15" s="80"/>
      <c r="B15" s="70"/>
      <c r="C15" s="71"/>
      <c r="D15" s="71"/>
      <c r="E15" s="105"/>
      <c r="F15" s="105">
        <v>0</v>
      </c>
      <c r="G15" s="71"/>
      <c r="H15" s="71"/>
    </row>
    <row r="16" spans="1:8">
      <c r="A16" s="80">
        <v>11</v>
      </c>
      <c r="B16" s="70" t="s">
        <v>258</v>
      </c>
      <c r="C16" s="71">
        <v>580</v>
      </c>
      <c r="D16" s="71">
        <v>550</v>
      </c>
      <c r="E16" s="105"/>
      <c r="F16" s="105"/>
      <c r="G16" s="71"/>
      <c r="H16" s="71"/>
    </row>
    <row r="17" spans="1:8">
      <c r="A17" s="80">
        <v>12</v>
      </c>
      <c r="B17" s="70" t="s">
        <v>259</v>
      </c>
      <c r="C17" s="71">
        <v>3500</v>
      </c>
      <c r="D17" s="71">
        <v>600</v>
      </c>
      <c r="E17" s="105">
        <v>370</v>
      </c>
      <c r="F17" s="105">
        <v>90</v>
      </c>
      <c r="G17" s="71"/>
      <c r="H17" s="71"/>
    </row>
    <row r="18" spans="1:8">
      <c r="A18" s="80"/>
      <c r="B18" s="70"/>
      <c r="C18" s="71"/>
      <c r="D18" s="71"/>
      <c r="E18" s="105"/>
      <c r="F18" s="105">
        <v>0</v>
      </c>
      <c r="G18" s="71"/>
      <c r="H18" s="71"/>
    </row>
    <row r="19" spans="1:8">
      <c r="A19" s="80">
        <v>13</v>
      </c>
      <c r="B19" s="70" t="s">
        <v>260</v>
      </c>
      <c r="C19" s="71">
        <v>1500</v>
      </c>
      <c r="D19" s="71">
        <v>600</v>
      </c>
      <c r="E19" s="105">
        <f>330+45</f>
        <v>375</v>
      </c>
      <c r="F19" s="105">
        <f>30+60</f>
        <v>90</v>
      </c>
      <c r="G19" s="71">
        <f>ROUND(C19*25%,2)</f>
        <v>375</v>
      </c>
      <c r="H19" s="71">
        <f>ROUND(D19*25%,2)</f>
        <v>150</v>
      </c>
    </row>
    <row r="20" spans="1:8">
      <c r="A20" s="106"/>
      <c r="B20" s="70" t="s">
        <v>261</v>
      </c>
      <c r="C20" s="81">
        <f>+C19+C17+C16+C14</f>
        <v>22223</v>
      </c>
      <c r="D20" s="81">
        <f>+D19+D17+D16+D14</f>
        <v>4000</v>
      </c>
      <c r="E20" s="81">
        <f t="shared" ref="E20:H20" si="0">+E19+E17+E16+E14</f>
        <v>4417.6000000000004</v>
      </c>
      <c r="F20" s="81">
        <f t="shared" si="0"/>
        <v>292.5</v>
      </c>
      <c r="G20" s="81">
        <f t="shared" si="0"/>
        <v>4100</v>
      </c>
      <c r="H20" s="81">
        <f t="shared" si="0"/>
        <v>702.5</v>
      </c>
    </row>
  </sheetData>
  <mergeCells count="1"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be 2022-23</vt:lpstr>
      <vt:lpstr>ag ext rel</vt:lpstr>
      <vt:lpstr>icar hq rel</vt:lpstr>
      <vt:lpstr>'be 2022-23'!Print_Area</vt:lpstr>
      <vt:lpstr>'be 2022-23'!Print_Titles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2022-07-13T04:57:29Z</dcterms:modified>
</cp:coreProperties>
</file>